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drawings/drawing10.xml" ContentType="application/vnd.openxmlformats-officedocument.drawingml.chartshapes+xml"/>
  <Override PartName="/xl/charts/chart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T:\PROYECTO TB AÑO 2020\TABLERO DE MANDO\Tablero de mando ene-dic2019\"/>
    </mc:Choice>
  </mc:AlternateContent>
  <xr:revisionPtr revIDLastSave="0" documentId="13_ncr:1_{CD36DB2D-9DAA-40CF-AC0A-34E9F0ADF214}" xr6:coauthVersionLast="45" xr6:coauthVersionMax="45" xr10:uidLastSave="{00000000-0000-0000-0000-000000000000}"/>
  <workbookProtection workbookPassword="CFC9" lockStructure="1"/>
  <bookViews>
    <workbookView xWindow="-110" yWindow="-110" windowWidth="19420" windowHeight="10420" tabRatio="662" firstSheet="1" activeTab="2" xr2:uid="{00000000-000D-0000-FFFF-FFFF00000000}"/>
  </bookViews>
  <sheets>
    <sheet name="Menú" sheetId="1" r:id="rId1"/>
    <sheet name="Lista de indicadores" sheetId="2" r:id="rId2"/>
    <sheet name="Introducción de datos" sheetId="3" r:id="rId3"/>
    <sheet name="Información de la subvención" sheetId="4" r:id="rId4"/>
    <sheet name="Financiamiento" sheetId="5" r:id="rId5"/>
    <sheet name="Gestión" sheetId="6" r:id="rId6"/>
    <sheet name="Programatico" sheetId="7" r:id="rId7"/>
    <sheet name="Recomendaciones" sheetId="8" r:id="rId8"/>
    <sheet name="Acciones" sheetId="9" r:id="rId9"/>
    <sheet name="Setup" sheetId="10" state="hidden" r:id="rId10"/>
    <sheet name="Hoja11" sheetId="11" r:id="rId11"/>
    <sheet name="Hoja12" sheetId="12" r:id="rId12"/>
  </sheets>
  <definedNames>
    <definedName name="A1B129">'Introducción de datos'!$A$1</definedName>
    <definedName name="Afganistán" localSheetId="0">NA()</definedName>
    <definedName name="Afganistán">NA()</definedName>
    <definedName name="_xlnm.Print_Area" localSheetId="8">Acciones!$A$1:$M$57</definedName>
    <definedName name="_xlnm.Print_Area" localSheetId="4">Financiamiento!$A$2:$L$33</definedName>
    <definedName name="_xlnm.Print_Area" localSheetId="5">Gestión!$A$1:$L$34</definedName>
    <definedName name="_xlnm.Print_Area" localSheetId="3">'Información de la subvención'!$A$1:$K$15</definedName>
    <definedName name="_xlnm.Print_Area" localSheetId="2">'Introducción de datos'!$A$1:$T$192</definedName>
    <definedName name="_xlnm.Print_Area" localSheetId="6">Programatico!$A$1:$Q$35</definedName>
    <definedName name="Ciudades">Setup!$J$9:$J$48</definedName>
    <definedName name="Component">Setup!$B$9:$B$14</definedName>
    <definedName name="Countries" localSheetId="0">#REF!</definedName>
    <definedName name="Countries">Setup!$J$9:$J$48</definedName>
    <definedName name="Currency">Setup!$C$9:$C$11</definedName>
    <definedName name="LFA">Setup!$H$9:$H$22</definedName>
    <definedName name="Medicaments">Setup!$I$9:$I$30</definedName>
    <definedName name="PERIOD">Setup!$F$9:$F$21</definedName>
    <definedName name="Phase">Setup!$E$9:$E$13</definedName>
    <definedName name="PrintA">Acciones!$A$2:$M$34</definedName>
    <definedName name="PrintDataF">'Introducción de datos'!$B$25:$J$65</definedName>
    <definedName name="PrintDataM">'Introducción de datos'!$B$66:$H$109</definedName>
    <definedName name="PrintF">Financiamiento!$A$2:$K$33</definedName>
    <definedName name="PrintGD">'Información de la subvención'!$A$2:$J$13</definedName>
    <definedName name="PrintM" localSheetId="8">Acciones!$A$2:$M$6</definedName>
    <definedName name="PrintM">Gestión!$A$2:$L$36</definedName>
    <definedName name="PrintP">Programatico!$A$2:$P$35</definedName>
    <definedName name="PrintR">Recomendaciones!$A$2:$O$41</definedName>
    <definedName name="Rating">Setup!$G$9:$G$14</definedName>
    <definedName name="Round">Setup!$D$9:$D$21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2" i="3" l="1"/>
  <c r="D54" i="3"/>
  <c r="C32" i="3" l="1"/>
  <c r="F48" i="7" l="1"/>
  <c r="E48" i="7"/>
  <c r="B48" i="7"/>
  <c r="C9" i="7"/>
  <c r="G48" i="7" l="1"/>
  <c r="D53" i="3"/>
  <c r="C40" i="3" l="1"/>
  <c r="D40" i="3"/>
  <c r="C37" i="3"/>
  <c r="M9" i="7" l="1"/>
  <c r="G9" i="7"/>
  <c r="D29" i="8" l="1"/>
  <c r="D14" i="8" l="1"/>
  <c r="D11" i="8"/>
  <c r="F7" i="11" l="1"/>
  <c r="F6" i="11"/>
  <c r="F5" i="11"/>
  <c r="F4" i="11"/>
  <c r="E7" i="11" l="1"/>
  <c r="E6" i="11"/>
  <c r="E5" i="11"/>
  <c r="E4" i="11"/>
  <c r="D35" i="8"/>
  <c r="D36" i="8"/>
  <c r="D41" i="8"/>
  <c r="D40" i="8"/>
  <c r="D39" i="8"/>
  <c r="D38" i="8"/>
  <c r="D34" i="8"/>
  <c r="D12" i="8" l="1"/>
  <c r="D13" i="8"/>
  <c r="E9" i="11" l="1"/>
  <c r="D9" i="11"/>
  <c r="C9" i="11"/>
  <c r="F9" i="11" l="1"/>
  <c r="G9" i="11"/>
  <c r="G7" i="11"/>
  <c r="G6" i="11"/>
  <c r="G5" i="11"/>
  <c r="G4" i="11"/>
  <c r="B47" i="7"/>
  <c r="B46" i="7"/>
  <c r="B45" i="7"/>
  <c r="B44" i="7"/>
  <c r="B43" i="7"/>
  <c r="G33" i="7" l="1"/>
  <c r="F24" i="7" l="1"/>
  <c r="E24" i="7"/>
  <c r="G24" i="7" l="1"/>
  <c r="E88" i="3" l="1"/>
  <c r="E87" i="3"/>
  <c r="E44" i="3" l="1"/>
  <c r="E43" i="3"/>
  <c r="E42" i="3"/>
  <c r="E41" i="3"/>
  <c r="F88" i="3" l="1"/>
  <c r="F87" i="3"/>
  <c r="C33" i="3" l="1"/>
  <c r="F47" i="7" l="1"/>
  <c r="F46" i="7"/>
  <c r="F45" i="7"/>
  <c r="F44" i="7"/>
  <c r="F43" i="7"/>
  <c r="E47" i="7"/>
  <c r="E46" i="7"/>
  <c r="E45" i="7"/>
  <c r="E44" i="7"/>
  <c r="E43" i="7"/>
  <c r="G40" i="7"/>
  <c r="G46" i="7" l="1"/>
  <c r="G47" i="7"/>
  <c r="G45" i="7"/>
  <c r="G44" i="7"/>
  <c r="G43" i="7"/>
  <c r="G42" i="7"/>
  <c r="G41" i="7"/>
  <c r="G39" i="7"/>
  <c r="G38" i="7"/>
  <c r="G37" i="7" l="1"/>
  <c r="B17" i="9"/>
  <c r="B16" i="9"/>
  <c r="B15" i="9"/>
  <c r="B14" i="9"/>
  <c r="Q3" i="7" l="1"/>
  <c r="Q4" i="7"/>
  <c r="Q5" i="7"/>
  <c r="B31" i="3" l="1"/>
  <c r="B32" i="7" l="1"/>
  <c r="B31" i="7"/>
  <c r="F32" i="7"/>
  <c r="E32" i="7"/>
  <c r="F31" i="7"/>
  <c r="E31" i="7"/>
  <c r="B30" i="7"/>
  <c r="B29" i="7"/>
  <c r="B28" i="7"/>
  <c r="G34" i="7" l="1"/>
  <c r="G36" i="7"/>
  <c r="G32" i="7"/>
  <c r="G31" i="7"/>
  <c r="D48" i="3" l="1"/>
  <c r="C48" i="3"/>
  <c r="E48" i="3" l="1"/>
  <c r="D33" i="3"/>
  <c r="E33" i="3" l="1"/>
  <c r="F33" i="3" s="1"/>
  <c r="G33" i="3" s="1"/>
  <c r="D35" i="3"/>
  <c r="F48" i="3"/>
  <c r="B2" i="9"/>
  <c r="B3" i="9"/>
  <c r="C3" i="9"/>
  <c r="K3" i="9"/>
  <c r="M3" i="9"/>
  <c r="B4" i="9"/>
  <c r="C4" i="9"/>
  <c r="E4" i="9"/>
  <c r="K4" i="9"/>
  <c r="M4" i="9"/>
  <c r="D5" i="9"/>
  <c r="L5" i="9"/>
  <c r="M5" i="9"/>
  <c r="B2" i="5"/>
  <c r="B3" i="5"/>
  <c r="C3" i="5"/>
  <c r="I3" i="5"/>
  <c r="K3" i="5"/>
  <c r="B4" i="5"/>
  <c r="C4" i="5"/>
  <c r="E4" i="5"/>
  <c r="I4" i="5"/>
  <c r="K4" i="5"/>
  <c r="D5" i="5"/>
  <c r="J5" i="5"/>
  <c r="K5" i="5"/>
  <c r="H29" i="5"/>
  <c r="J29" i="5"/>
  <c r="K29" i="5"/>
  <c r="H30" i="5"/>
  <c r="J30" i="5"/>
  <c r="K30" i="5"/>
  <c r="H31" i="5"/>
  <c r="J31" i="5"/>
  <c r="K31" i="5"/>
  <c r="B2" i="6"/>
  <c r="B3" i="6"/>
  <c r="C3" i="6"/>
  <c r="J3" i="6"/>
  <c r="L3" i="6"/>
  <c r="B4" i="6"/>
  <c r="C4" i="6"/>
  <c r="E4" i="6"/>
  <c r="J4" i="6"/>
  <c r="L4" i="6"/>
  <c r="D5" i="6"/>
  <c r="K5" i="6"/>
  <c r="L5" i="6"/>
  <c r="B26" i="6"/>
  <c r="H30" i="6"/>
  <c r="I30" i="6"/>
  <c r="K30" i="6"/>
  <c r="I31" i="6"/>
  <c r="K31" i="6"/>
  <c r="I32" i="6"/>
  <c r="K32" i="6"/>
  <c r="I33" i="6"/>
  <c r="K33" i="6"/>
  <c r="B36" i="6"/>
  <c r="B3" i="4"/>
  <c r="B3" i="10" s="1"/>
  <c r="B6" i="4"/>
  <c r="F6" i="4"/>
  <c r="B9" i="4"/>
  <c r="D9" i="4"/>
  <c r="G9" i="4"/>
  <c r="I9" i="4"/>
  <c r="B10" i="4"/>
  <c r="D10" i="4"/>
  <c r="G10" i="4"/>
  <c r="B11" i="4"/>
  <c r="D11" i="4"/>
  <c r="G11" i="4"/>
  <c r="I11" i="4"/>
  <c r="B12" i="4"/>
  <c r="G12" i="4"/>
  <c r="B13" i="4"/>
  <c r="G13" i="4"/>
  <c r="B32" i="3"/>
  <c r="E53" i="3"/>
  <c r="R30" i="3"/>
  <c r="R29" i="3"/>
  <c r="H33" i="3"/>
  <c r="R34" i="3" s="1"/>
  <c r="L33" i="3"/>
  <c r="L35" i="3" s="1"/>
  <c r="M33" i="3"/>
  <c r="M35" i="3" s="1"/>
  <c r="N33" i="3"/>
  <c r="N35" i="3" s="1"/>
  <c r="C34" i="3"/>
  <c r="D34" i="3" s="1"/>
  <c r="L34" i="3"/>
  <c r="M34" i="3"/>
  <c r="N34" i="3"/>
  <c r="E52" i="3"/>
  <c r="E54" i="3"/>
  <c r="E55" i="3"/>
  <c r="E56" i="3"/>
  <c r="G71" i="3"/>
  <c r="G72" i="3"/>
  <c r="F20" i="8" s="1"/>
  <c r="E77" i="3"/>
  <c r="C96" i="3"/>
  <c r="D96" i="3" s="1"/>
  <c r="E96" i="3" s="1"/>
  <c r="F96" i="3" s="1"/>
  <c r="G96" i="3" s="1"/>
  <c r="H96" i="3" s="1"/>
  <c r="C97" i="3"/>
  <c r="D97" i="3" s="1"/>
  <c r="E97" i="3" s="1"/>
  <c r="F97" i="3" s="1"/>
  <c r="G97" i="3" s="1"/>
  <c r="H97" i="3" s="1"/>
  <c r="C98" i="3"/>
  <c r="E106" i="3"/>
  <c r="G106" i="3" s="1"/>
  <c r="I106" i="3" s="1"/>
  <c r="E107" i="3"/>
  <c r="G107" i="3" s="1"/>
  <c r="I107" i="3" s="1"/>
  <c r="E108" i="3"/>
  <c r="G108" i="3" s="1"/>
  <c r="I108" i="3" s="1"/>
  <c r="E109" i="3"/>
  <c r="G109" i="3" s="1"/>
  <c r="I109" i="3" s="1"/>
  <c r="H184" i="3"/>
  <c r="I184" i="3"/>
  <c r="J184" i="3"/>
  <c r="K184" i="3"/>
  <c r="L184" i="3"/>
  <c r="M184" i="3"/>
  <c r="N184" i="3"/>
  <c r="O184" i="3"/>
  <c r="P184" i="3"/>
  <c r="Q184" i="3"/>
  <c r="R184" i="3"/>
  <c r="S184" i="3"/>
  <c r="B185" i="3"/>
  <c r="E185" i="3"/>
  <c r="F185" i="3"/>
  <c r="H185" i="3"/>
  <c r="I185" i="3"/>
  <c r="J185" i="3"/>
  <c r="K185" i="3"/>
  <c r="L185" i="3"/>
  <c r="M185" i="3"/>
  <c r="N185" i="3"/>
  <c r="O185" i="3"/>
  <c r="P185" i="3"/>
  <c r="Q185" i="3"/>
  <c r="R185" i="3"/>
  <c r="S185" i="3"/>
  <c r="H186" i="3"/>
  <c r="I186" i="3"/>
  <c r="J186" i="3"/>
  <c r="K186" i="3"/>
  <c r="L186" i="3"/>
  <c r="M186" i="3"/>
  <c r="N186" i="3"/>
  <c r="O186" i="3"/>
  <c r="P186" i="3"/>
  <c r="Q186" i="3"/>
  <c r="R186" i="3"/>
  <c r="S186" i="3"/>
  <c r="B187" i="3"/>
  <c r="E187" i="3"/>
  <c r="F187" i="3"/>
  <c r="H187" i="3"/>
  <c r="I187" i="3"/>
  <c r="J187" i="3"/>
  <c r="K187" i="3"/>
  <c r="L187" i="3"/>
  <c r="M187" i="3"/>
  <c r="N187" i="3"/>
  <c r="O187" i="3"/>
  <c r="P187" i="3"/>
  <c r="Q187" i="3"/>
  <c r="R187" i="3"/>
  <c r="S187" i="3"/>
  <c r="H188" i="3"/>
  <c r="I188" i="3"/>
  <c r="J188" i="3"/>
  <c r="K188" i="3"/>
  <c r="L188" i="3"/>
  <c r="M188" i="3"/>
  <c r="N188" i="3"/>
  <c r="O188" i="3"/>
  <c r="P188" i="3"/>
  <c r="Q188" i="3"/>
  <c r="R188" i="3"/>
  <c r="S188" i="3"/>
  <c r="B189" i="3"/>
  <c r="E189" i="3"/>
  <c r="F189" i="3"/>
  <c r="H189" i="3"/>
  <c r="I189" i="3"/>
  <c r="J189" i="3"/>
  <c r="K189" i="3"/>
  <c r="L189" i="3"/>
  <c r="M189" i="3"/>
  <c r="N189" i="3"/>
  <c r="O189" i="3"/>
  <c r="P189" i="3"/>
  <c r="Q189" i="3"/>
  <c r="R189" i="3"/>
  <c r="S189" i="3"/>
  <c r="H190" i="3"/>
  <c r="I190" i="3"/>
  <c r="J190" i="3"/>
  <c r="K190" i="3"/>
  <c r="L190" i="3"/>
  <c r="M190" i="3"/>
  <c r="N190" i="3"/>
  <c r="O190" i="3"/>
  <c r="P190" i="3"/>
  <c r="Q190" i="3"/>
  <c r="R190" i="3"/>
  <c r="S190" i="3"/>
  <c r="B8" i="2"/>
  <c r="B9" i="2"/>
  <c r="B10" i="2"/>
  <c r="B11" i="2"/>
  <c r="B19" i="2"/>
  <c r="B20" i="2"/>
  <c r="B21" i="2"/>
  <c r="B22" i="2"/>
  <c r="B23" i="2"/>
  <c r="B25" i="2"/>
  <c r="B2" i="7"/>
  <c r="B3" i="7"/>
  <c r="C3" i="7"/>
  <c r="O3" i="7"/>
  <c r="B4" i="7"/>
  <c r="C4" i="7"/>
  <c r="E4" i="7"/>
  <c r="P4" i="7"/>
  <c r="D5" i="7"/>
  <c r="P5" i="7"/>
  <c r="B8" i="7"/>
  <c r="F8" i="7"/>
  <c r="L8" i="7"/>
  <c r="B24" i="7"/>
  <c r="B25" i="7"/>
  <c r="E25" i="7"/>
  <c r="F25" i="7"/>
  <c r="B26" i="7"/>
  <c r="E26" i="7"/>
  <c r="F26" i="7"/>
  <c r="B27" i="7"/>
  <c r="E27" i="7"/>
  <c r="F27" i="7"/>
  <c r="E28" i="7"/>
  <c r="F28" i="7"/>
  <c r="E29" i="7"/>
  <c r="F29" i="7"/>
  <c r="E30" i="7"/>
  <c r="F30" i="7"/>
  <c r="B2" i="8"/>
  <c r="B3" i="8"/>
  <c r="C3" i="8"/>
  <c r="P3" i="8"/>
  <c r="Q3" i="8"/>
  <c r="B4" i="8"/>
  <c r="C4" i="8"/>
  <c r="E4" i="8"/>
  <c r="P4" i="8"/>
  <c r="Q4" i="8"/>
  <c r="E5" i="8"/>
  <c r="P5" i="8"/>
  <c r="Q5" i="8"/>
  <c r="D19" i="8"/>
  <c r="D20" i="8"/>
  <c r="D21" i="8"/>
  <c r="D22" i="8"/>
  <c r="D23" i="8"/>
  <c r="D24" i="8"/>
  <c r="D30" i="8"/>
  <c r="D31" i="8"/>
  <c r="D32" i="8"/>
  <c r="D33" i="8"/>
  <c r="D37" i="8"/>
  <c r="R31" i="3"/>
  <c r="F35" i="3"/>
  <c r="R32" i="3"/>
  <c r="E20" i="8" l="1"/>
  <c r="D98" i="3"/>
  <c r="C99" i="3"/>
  <c r="F56" i="3"/>
  <c r="F54" i="3"/>
  <c r="E34" i="3"/>
  <c r="C35" i="3"/>
  <c r="B14" i="6"/>
  <c r="H8" i="5"/>
  <c r="J30" i="6"/>
  <c r="K106" i="3"/>
  <c r="L30" i="6" s="1"/>
  <c r="I33" i="3"/>
  <c r="I35" i="3" s="1"/>
  <c r="H35" i="3"/>
  <c r="H14" i="6"/>
  <c r="H24" i="5"/>
  <c r="B8" i="5"/>
  <c r="G25" i="7"/>
  <c r="G29" i="7"/>
  <c r="G27" i="7"/>
  <c r="G30" i="7"/>
  <c r="G26" i="7"/>
  <c r="G35" i="7"/>
  <c r="G28" i="7"/>
  <c r="J32" i="6"/>
  <c r="K108" i="3"/>
  <c r="L32" i="6" s="1"/>
  <c r="K109" i="3"/>
  <c r="L33" i="6" s="1"/>
  <c r="J33" i="6"/>
  <c r="J31" i="6"/>
  <c r="K107" i="3"/>
  <c r="L31" i="6" s="1"/>
  <c r="H26" i="6"/>
  <c r="H7" i="6"/>
  <c r="B7" i="6"/>
  <c r="B24" i="5"/>
  <c r="Q52" i="3"/>
  <c r="E98" i="3" l="1"/>
  <c r="D99" i="3"/>
  <c r="F34" i="3"/>
  <c r="G34" i="3" s="1"/>
  <c r="H34" i="3" s="1"/>
  <c r="I34" i="3" s="1"/>
  <c r="J34" i="3" s="1"/>
  <c r="K34" i="3" s="1"/>
  <c r="E35" i="3"/>
  <c r="J33" i="3"/>
  <c r="R35" i="3"/>
  <c r="R33" i="3"/>
  <c r="G35" i="3"/>
  <c r="F98" i="3" l="1"/>
  <c r="G98" i="3" s="1"/>
  <c r="H98" i="3" s="1"/>
  <c r="E99" i="3"/>
  <c r="K33" i="3"/>
  <c r="K35" i="3" s="1"/>
  <c r="J35" i="3"/>
  <c r="R50" i="3"/>
  <c r="R51" i="3" l="1"/>
  <c r="O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liliana.yambay</author>
    <author>FATIMA</author>
    <author>lili.yambay</author>
    <author/>
  </authors>
  <commentList>
    <comment ref="C12" authorId="0" shapeId="0" xr:uid="{48B3A2B4-A6D3-42F2-BFF6-8ADB49220341}">
      <text>
        <r>
          <rPr>
            <b/>
            <sz val="9"/>
            <color indexed="81"/>
            <rFont val="Tahoma"/>
            <family val="2"/>
          </rPr>
          <t>Según carta de retroalimentación del período ene-dic2019, fechada el 12-may-2020.</t>
        </r>
      </text>
    </comment>
    <comment ref="C30" authorId="1" shapeId="0" xr:uid="{00000000-0006-0000-0200-000001000000}">
      <text>
        <r>
          <rPr>
            <sz val="9"/>
            <color indexed="81"/>
            <rFont val="Tahoma"/>
            <family val="2"/>
          </rPr>
          <t>Ene-dic2019</t>
        </r>
      </text>
    </comment>
    <comment ref="D30" authorId="2" shapeId="0" xr:uid="{00000000-0006-0000-0200-000002000000}">
      <text>
        <r>
          <rPr>
            <b/>
            <sz val="9"/>
            <color indexed="81"/>
            <rFont val="Tahoma"/>
            <family val="2"/>
          </rPr>
          <t>lili.yambay:</t>
        </r>
        <r>
          <rPr>
            <sz val="9"/>
            <color indexed="81"/>
            <rFont val="Tahoma"/>
            <family val="2"/>
          </rPr>
          <t xml:space="preserve">
Ene-dic2020
</t>
        </r>
      </text>
    </comment>
    <comment ref="E30" authorId="2" shapeId="0" xr:uid="{00000000-0006-0000-0200-000003000000}">
      <text>
        <r>
          <rPr>
            <b/>
            <sz val="9"/>
            <color indexed="81"/>
            <rFont val="Tahoma"/>
            <family val="2"/>
          </rPr>
          <t>lili.yambay:</t>
        </r>
        <r>
          <rPr>
            <sz val="9"/>
            <color indexed="81"/>
            <rFont val="Tahoma"/>
            <family val="2"/>
          </rPr>
          <t xml:space="preserve">
Ene-dic2021</t>
        </r>
      </text>
    </comment>
    <comment ref="C40" authorId="2" shapeId="0" xr:uid="{00000000-0006-0000-0200-000005000000}">
      <text>
        <r>
          <rPr>
            <b/>
            <sz val="9"/>
            <color indexed="81"/>
            <rFont val="Tahoma"/>
            <family val="2"/>
          </rPr>
          <t>Año 2019</t>
        </r>
        <r>
          <rPr>
            <sz val="9"/>
            <color indexed="81"/>
            <rFont val="Tahoma"/>
            <family val="2"/>
          </rPr>
          <t xml:space="preserve">
</t>
        </r>
      </text>
    </comment>
    <comment ref="D62" authorId="0" shapeId="0" xr:uid="{00000000-0006-0000-0200-000007000000}">
      <text>
        <r>
          <rPr>
            <sz val="9"/>
            <color indexed="81"/>
            <rFont val="Tahoma"/>
            <family val="2"/>
          </rPr>
          <t>El PUDR 2018 fue remitido el 28-02-19</t>
        </r>
      </text>
    </comment>
    <comment ref="B71" authorId="3" shapeId="0" xr:uid="{00000000-0006-0000-0200-000008000000}">
      <text>
        <r>
          <rPr>
            <b/>
            <sz val="8"/>
            <color indexed="32"/>
            <rFont val="Tahoma"/>
            <family val="2"/>
          </rPr>
          <t xml:space="preserve">Si los datos no están disponibles, no introduzca ceros; deje las celdas de la tabla en blanco. </t>
        </r>
      </text>
    </comment>
    <comment ref="B72" authorId="3" shapeId="0" xr:uid="{00000000-0006-0000-0200-000009000000}">
      <text>
        <r>
          <rPr>
            <b/>
            <sz val="8"/>
            <color indexed="32"/>
            <rFont val="Tahoma"/>
            <family val="2"/>
          </rPr>
          <t>Si los datos no están disponibles, no introduzca ceros; deje las celdas de esta tabla en blanco.</t>
        </r>
      </text>
    </comment>
  </commentList>
</comments>
</file>

<file path=xl/sharedStrings.xml><?xml version="1.0" encoding="utf-8"?>
<sst xmlns="http://schemas.openxmlformats.org/spreadsheetml/2006/main" count="546" uniqueCount="401">
  <si>
    <t>Cuadro de mando: VIH - SSF - El Salvador.</t>
  </si>
  <si>
    <t>Indicadores Financieros</t>
  </si>
  <si>
    <t>Nombre:</t>
  </si>
  <si>
    <t>Definición</t>
  </si>
  <si>
    <t>Mediciones</t>
  </si>
  <si>
    <t>Fuentes de información</t>
  </si>
  <si>
    <r>
      <t xml:space="preserve">Presupuesto acumulado: </t>
    </r>
    <r>
      <rPr>
        <sz val="11"/>
        <color indexed="8"/>
        <rFont val="Arial"/>
        <family val="2"/>
      </rPr>
      <t xml:space="preserve">Importe del presupuesto de la subvención desde el periodo uno (trimestral, cuatrimestral o semestral) de la fase actual, hasta el periodo de referencia del cuadro de mando inclusive.
</t>
    </r>
    <r>
      <rPr>
        <b/>
        <sz val="11"/>
        <color indexed="8"/>
        <rFont val="Arial"/>
        <family val="2"/>
      </rPr>
      <t xml:space="preserve">Desembolsos acumulados realizados por el Fondo Mundial: </t>
    </r>
    <r>
      <rPr>
        <sz val="11"/>
        <color indexed="8"/>
        <rFont val="Arial"/>
        <family val="2"/>
      </rPr>
      <t>Suma de todos los fondos transferidos por el Fondo Mundial al RP o abonados directamente a los proveedores (p. ej. medicamentos, equipo, mosquiteras); hasta el periodo de referencia del cuadro de mando inclusive.</t>
    </r>
  </si>
  <si>
    <t>Moneda de la subvención ($ o euro) Acumulado – Cifras referidas al presupuesto y los desembolsos para todos los periodos de la fase hasta el periodo de referencia del cuadro de mando inclusive</t>
  </si>
  <si>
    <t>Información bancaria o contable del RP; notificación de desembolso del Fondo Mundial; informe de progreso actualizado/solicitud de desembolso; sitio web del Fondo Mundial</t>
  </si>
  <si>
    <r>
      <t>Presupuesto acumulado por objetivo:</t>
    </r>
    <r>
      <rPr>
        <sz val="11"/>
        <color indexed="8"/>
        <rFont val="Arial"/>
        <family val="2"/>
      </rPr>
      <t xml:space="preserve"> Suma del presupuesto de la subvención por Objetivo, desde el periodo uno de la fase actual hasta el periodo de referencia del cuadro de mando inclusive. 
</t>
    </r>
    <r>
      <rPr>
        <b/>
        <sz val="11"/>
        <color indexed="8"/>
        <rFont val="Arial"/>
        <family val="2"/>
      </rPr>
      <t>Gasto acumulado por objetivo:</t>
    </r>
    <r>
      <rPr>
        <sz val="11"/>
        <color indexed="8"/>
        <rFont val="Arial"/>
        <family val="2"/>
      </rPr>
      <t xml:space="preserve"> Suma de las cantidades gastadas por objetivo directamente por el RP más las cantidades transferidas por el RP a todos los subreceptores desde el principio de la fase hasta el periodo de referencia del cuadro de mando inclusive, por objetivo</t>
    </r>
  </si>
  <si>
    <t>• Acumulado – Cifras referidas al presupuesto, los desembolsos o el gasto para todos los periodos de la fase hasta el periodo de referencia del cuadro de mando inclusive.</t>
  </si>
  <si>
    <r>
      <t>Desembolso realizado por el Fondo Mundial: Antes de este periodo de referencia:</t>
    </r>
    <r>
      <rPr>
        <sz val="11"/>
        <color indexed="8"/>
        <rFont val="Arial"/>
        <family val="2"/>
      </rPr>
      <t xml:space="preserve"> Suma de las cantidades transferidas por el Fondo Mundial al RP o abonadas directamente a los proveedores (p. ej. medicamentos, equipo, mosquiteras),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Desembolso realizado por el Fondo Mundial: Periodo de referencia:</t>
    </r>
    <r>
      <rPr>
        <sz val="11"/>
        <color indexed="8"/>
        <rFont val="Arial"/>
        <family val="2"/>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rPr>
      <t>Desembolsos y gastos del RP:</t>
    </r>
    <r>
      <rPr>
        <sz val="11"/>
        <color indexed="8"/>
        <rFont val="Arial"/>
        <family val="2"/>
      </rPr>
      <t xml:space="preserve"> </t>
    </r>
    <r>
      <rPr>
        <b/>
        <sz val="11"/>
        <color indexed="8"/>
        <rFont val="Arial"/>
        <family val="2"/>
      </rPr>
      <t>Antes de este periodo de referencia:</t>
    </r>
    <r>
      <rPr>
        <sz val="11"/>
        <color indexed="8"/>
        <rFont val="Arial"/>
        <family val="2"/>
      </rPr>
      <t xml:space="preserve"> Total de fondos registrados como gastados por el RP y/o desembolsados a los subreceptores hasta, </t>
    </r>
    <r>
      <rPr>
        <b/>
        <i/>
        <sz val="11"/>
        <color indexed="8"/>
        <rFont val="Arial"/>
        <family val="2"/>
      </rPr>
      <t xml:space="preserve">aunque sin incluirlo, </t>
    </r>
    <r>
      <rPr>
        <sz val="11"/>
        <color indexed="8"/>
        <rFont val="Arial"/>
        <family val="2"/>
      </rPr>
      <t>el periodo de referencia del cuadro de mando.</t>
    </r>
    <r>
      <rPr>
        <b/>
        <sz val="11"/>
        <color indexed="8"/>
        <rFont val="Arial"/>
        <family val="2"/>
      </rPr>
      <t xml:space="preserve"> Desembolsos y gastos del RP: Periodo de referencia:</t>
    </r>
    <r>
      <rPr>
        <sz val="11"/>
        <color indexed="8"/>
        <rFont val="Arial"/>
        <family val="2"/>
      </rPr>
      <t xml:space="preserve"> Total de fondos registrados como gastados por el RP y/o desembolsados a los subreceptores durante el periodo de referencia del cuadro de mando.
</t>
    </r>
    <r>
      <rPr>
        <b/>
        <sz val="11"/>
        <color indexed="8"/>
        <rFont val="Arial"/>
        <family val="2"/>
      </rPr>
      <t xml:space="preserve">Desembolsos a los subreceptores: Antes de este periodo de referencia: </t>
    </r>
    <r>
      <rPr>
        <sz val="11"/>
        <color indexed="8"/>
        <rFont val="Arial"/>
        <family val="2"/>
      </rPr>
      <t xml:space="preserve">El importe total transferido por el RP a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 xml:space="preserve">Desembolsos a los subreceptores: Periodo de referencia: </t>
    </r>
    <r>
      <rPr>
        <sz val="11"/>
        <color indexed="8"/>
        <rFont val="Arial"/>
        <family val="2"/>
      </rPr>
      <t xml:space="preserve">El importe total transferido por el RP a los subreceptores en el periodo de referencia del cuadro de mando.
</t>
    </r>
    <r>
      <rPr>
        <b/>
        <sz val="11"/>
        <color indexed="8"/>
        <rFont val="Arial"/>
        <family val="2"/>
      </rPr>
      <t xml:space="preserve">Gastos de los subreceptores: Antes de este periodo de referencia: </t>
    </r>
    <r>
      <rPr>
        <sz val="11"/>
        <color indexed="8"/>
        <rFont val="Arial"/>
        <family val="2"/>
      </rPr>
      <t xml:space="preserve">El importe de todos los gastos registrados por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Gastos de los subreceptores: Periodo de referencia:</t>
    </r>
    <r>
      <rPr>
        <sz val="11"/>
        <color indexed="8"/>
        <rFont val="Arial"/>
        <family val="2"/>
      </rPr>
      <t xml:space="preserve"> El importe de todos los gastos registrados por los subreceptores durante el periodo de referencia del cuadro de mando.</t>
    </r>
  </si>
  <si>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rPr>
      <t>aunque sin incluirlo,</t>
    </r>
    <r>
      <rPr>
        <sz val="11"/>
        <color indexed="8"/>
        <rFont val="Arial"/>
        <family val="2"/>
      </rPr>
      <t xml:space="preserve"> del periodo actual.</t>
    </r>
  </si>
  <si>
    <t>Informe de progreso actualizado/solicitud de desembolso; datos del RP: informes de los subreceptores al RP</t>
  </si>
  <si>
    <r>
      <t xml:space="preserve">Días tardados en enviar el informe de progreso actualizado y solicitud de desembolso al ALF – </t>
    </r>
    <r>
      <rPr>
        <sz val="11"/>
        <color indexed="8"/>
        <rFont val="Arial"/>
        <family val="2"/>
      </rPr>
      <t xml:space="preserve">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
</t>
    </r>
    <r>
      <rPr>
        <b/>
        <sz val="11"/>
        <color indexed="8"/>
        <rFont val="Arial"/>
        <family val="2"/>
      </rPr>
      <t xml:space="preserve">Días que el desembolso ha tardado en llegar al RP – </t>
    </r>
    <r>
      <rPr>
        <sz val="11"/>
        <color indexed="8"/>
        <rFont val="Arial"/>
        <family val="2"/>
      </rPr>
      <t xml:space="preserve">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
</t>
    </r>
    <r>
      <rPr>
        <b/>
        <sz val="11"/>
        <color indexed="8"/>
        <rFont val="Arial"/>
        <family val="2"/>
      </rPr>
      <t xml:space="preserve">Días que el desembolso ha tardado en llegar a los subreceptores – </t>
    </r>
    <r>
      <rPr>
        <sz val="11"/>
        <color indexed="8"/>
        <rFont val="Arial"/>
        <family val="2"/>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</si>
  <si>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t xml:space="preserve">Número de días naturales; se refiere sólo al periodo de referencia para el que se recibió el último desembolso y </t>
    </r>
    <r>
      <rPr>
        <b/>
        <sz val="11"/>
        <color indexed="8"/>
        <rFont val="Arial"/>
        <family val="2"/>
      </rPr>
      <t>no es acumulado</t>
    </r>
  </si>
  <si>
    <t>Correos electrónicos y registros del RP, ALF y el Fondo Mundial; documentos de notificación bancaria o acuse de recibo por parte del RP al Fondo Mundial; informes de los subreceptores al RP según los registros bancarios</t>
  </si>
  <si>
    <t>Indicadores de gestión</t>
  </si>
  <si>
    <t>Fuente de información</t>
  </si>
  <si>
    <r>
      <t xml:space="preserve">Número de condiciones precedentes y acciones con fecha límite, cumplidas o incumplidas. 
</t>
    </r>
    <r>
      <rPr>
        <sz val="11"/>
        <color indexed="8"/>
        <rFont val="Arial"/>
        <family val="2"/>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</si>
  <si>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</si>
  <si>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t>Registros del RP; informes de desempeño de la subvención;</t>
  </si>
  <si>
    <r>
      <t>Número de puestos directivos planificados de la subvención del RP actualmente cubiertos o vacantes.</t>
    </r>
    <r>
      <rPr>
        <sz val="11"/>
        <color indexed="8"/>
        <rFont val="Arial"/>
        <family val="2"/>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</si>
  <si>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Número, en el actual periodo de referencia</t>
  </si>
  <si>
    <t>Registros del RP</t>
  </si>
  <si>
    <r>
      <t xml:space="preserve">
</t>
    </r>
    <r>
      <rPr>
        <b/>
        <sz val="11"/>
        <color indexed="8"/>
        <rFont val="Arial"/>
        <family val="2"/>
      </rPr>
      <t xml:space="preserve">Identificados: </t>
    </r>
    <r>
      <rPr>
        <sz val="11"/>
        <color indexed="8"/>
        <rFont val="Arial"/>
        <family val="2"/>
      </rPr>
      <t xml:space="preserve">Número total de subreceptores potenciales identificados por el RP para la fase. </t>
    </r>
    <r>
      <rPr>
        <b/>
        <sz val="11"/>
        <color indexed="8"/>
        <rFont val="Arial"/>
        <family val="2"/>
      </rPr>
      <t xml:space="preserve">Evaluados: </t>
    </r>
    <r>
      <rPr>
        <sz val="11"/>
        <color indexed="8"/>
        <rFont val="Arial"/>
        <family val="2"/>
      </rPr>
      <t xml:space="preserve">Número total de subreceptores potenciales evaluados por el RP para determinar si cumplen los requisitos para actuar como subreceptores de la subvención. </t>
    </r>
    <r>
      <rPr>
        <b/>
        <sz val="11"/>
        <color indexed="8"/>
        <rFont val="Arial"/>
        <family val="2"/>
      </rPr>
      <t>Aprobados:</t>
    </r>
    <r>
      <rPr>
        <sz val="11"/>
        <color indexed="8"/>
        <rFont val="Arial"/>
        <family val="2"/>
      </rPr>
      <t xml:space="preserve"> Número total de subreceptores que han sido aprobados</t>
    </r>
    <r>
      <rPr>
        <b/>
        <sz val="11"/>
        <color indexed="8"/>
        <rFont val="Arial"/>
        <family val="2"/>
      </rPr>
      <t xml:space="preserve">. Firmados: </t>
    </r>
    <r>
      <rPr>
        <sz val="11"/>
        <color indexed="8"/>
        <rFont val="Arial"/>
        <family val="2"/>
      </rPr>
      <t xml:space="preserve">Número total de subreceptores que han firmado acuerdos o contratos con el RP en relación a la subvención. </t>
    </r>
    <r>
      <rPr>
        <b/>
        <sz val="11"/>
        <color indexed="8"/>
        <rFont val="Arial"/>
        <family val="2"/>
      </rPr>
      <t xml:space="preserve">Que reciben financiación: </t>
    </r>
    <r>
      <rPr>
        <sz val="11"/>
        <color indexed="8"/>
        <rFont val="Arial"/>
        <family val="2"/>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rPr>
      <t>no</t>
    </r>
    <r>
      <rPr>
        <sz val="11"/>
        <color indexed="8"/>
        <rFont val="Arial"/>
        <family val="2"/>
      </rPr>
      <t xml:space="preserve"> está trabajando en la fase actual, dicho subreceptor ya no se tiene en cuenta en Identificados, evaluados, aprobados.</t>
    </r>
  </si>
  <si>
    <t>Número, acumulado hasta el periodo de referencia. Un subreceptor es una institución o programa con un plan de trabajo, un presupuesto y unas metas de cumplimiento propios.</t>
  </si>
  <si>
    <t>Registros del RP; subacuerdos / memorandos de entendimiento; registros del MCP</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</si>
  <si>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</si>
  <si>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rPr>
      <t>acumulada.</t>
    </r>
  </si>
  <si>
    <t>Registros del RP y el subreceptor</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</si>
  <si>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rPr>
      <t xml:space="preserve">aprobado: </t>
    </r>
    <r>
      <rPr>
        <sz val="11"/>
        <color indexed="8"/>
        <rFont val="Arial"/>
        <family val="2"/>
      </rPr>
      <t xml:space="preserve">Presupuesto total aprobado para las compras (categorías 4 y 5) </t>
    </r>
    <r>
      <rPr>
        <b/>
        <i/>
        <sz val="11"/>
        <color indexed="8"/>
        <rFont val="Arial"/>
        <family val="2"/>
      </rPr>
      <t>para la fase completa</t>
    </r>
    <r>
      <rPr>
        <i/>
        <sz val="11"/>
        <color indexed="8"/>
        <rFont val="Arial"/>
        <family val="2"/>
      </rPr>
      <t xml:space="preserve"> </t>
    </r>
    <r>
      <rPr>
        <sz val="11"/>
        <color indexed="8"/>
        <rFont val="Arial"/>
        <family val="2"/>
      </rPr>
      <t xml:space="preserve">de la subvención. No incluye las sumas para honorarios, gastos de gestión, gastos operativos, etc.
</t>
    </r>
    <r>
      <rPr>
        <b/>
        <sz val="11"/>
        <color indexed="8"/>
        <rFont val="Arial"/>
        <family val="2"/>
      </rPr>
      <t>Obligaciones acumuladas:</t>
    </r>
    <r>
      <rPr>
        <sz val="11"/>
        <color indexed="8"/>
        <rFont val="Arial"/>
        <family val="2"/>
      </rPr>
      <t xml:space="preserve"> Total de todos los pedidos realizados y sumas de dinero comprometidas para estas compras por parte del RP </t>
    </r>
    <r>
      <rPr>
        <b/>
        <i/>
        <sz val="11"/>
        <color indexed="8"/>
        <rFont val="Arial"/>
        <family val="2"/>
      </rPr>
      <t xml:space="preserve">hasta </t>
    </r>
    <r>
      <rPr>
        <sz val="11"/>
        <color indexed="8"/>
        <rFont val="Arial"/>
        <family val="2"/>
      </rPr>
      <t xml:space="preserve">el periodo de referencia del cuadro de mando inclusive. Lo ideal es que, al final de la fase, el presupuesto iguale a las obligaciones.
</t>
    </r>
    <r>
      <rPr>
        <b/>
        <sz val="11"/>
        <color indexed="8"/>
        <rFont val="Arial"/>
        <family val="2"/>
      </rPr>
      <t>Gasto acumulado:</t>
    </r>
    <r>
      <rPr>
        <sz val="11"/>
        <color indexed="8"/>
        <rFont val="Arial"/>
        <family val="2"/>
      </rPr>
      <t xml:space="preserve"> Total del gasto real en las categorías 4 y 5 </t>
    </r>
    <r>
      <rPr>
        <b/>
        <i/>
        <sz val="11"/>
        <color indexed="8"/>
        <rFont val="Arial"/>
        <family val="2"/>
      </rPr>
      <t>hasta</t>
    </r>
    <r>
      <rPr>
        <sz val="11"/>
        <color indexed="8"/>
        <rFont val="Arial"/>
        <family val="2"/>
      </rPr>
      <t xml:space="preserve"> el periodo de referencia del cuadro de mando inclusive (tanto si ha sido pagado por el RP como si ha sido autorizado a ser abonado por otra entidad, como el Fondo Mundial u otro).</t>
    </r>
  </si>
  <si>
    <t>Moneda de la subvención ($ o euro)</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</si>
  <si>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</si>
  <si>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r>
      <t xml:space="preserve">Nota: </t>
    </r>
    <r>
      <rPr>
        <sz val="11"/>
        <color indexed="8"/>
        <rFont val="Arial"/>
        <family val="2"/>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</si>
  <si>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</si>
  <si>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Número de meses</t>
  </si>
  <si>
    <t>Registros del RP: datos de almacenamiento.</t>
  </si>
  <si>
    <t>Indicadores del programa (del Marco de Referencia)</t>
  </si>
  <si>
    <t>Indicador</t>
  </si>
  <si>
    <t>Definición (del Plan de Monitoreo y Evaluación, junio de 2007)</t>
  </si>
  <si>
    <t xml:space="preserve">Los indicadores deben ser seleccionados del Marco de Referencia por los RP y los miembros del MCP o del Comité Técnico del MCP </t>
  </si>
  <si>
    <t>Marco de referencia</t>
  </si>
  <si>
    <t>Información de la subvención</t>
  </si>
  <si>
    <t>País:</t>
  </si>
  <si>
    <t>El Salvador</t>
  </si>
  <si>
    <t>Título de la subvención:</t>
  </si>
  <si>
    <t>Subvención nº:</t>
  </si>
  <si>
    <t>Componente:</t>
  </si>
  <si>
    <t>VIH / SIDA</t>
  </si>
  <si>
    <t>Financiación total:</t>
  </si>
  <si>
    <t>Receptor Principal:</t>
  </si>
  <si>
    <t>Convocatoria:</t>
  </si>
  <si>
    <t>Fase:</t>
  </si>
  <si>
    <t>Fase 1</t>
  </si>
  <si>
    <t>Fecha de inicio (dd/mm/aa):</t>
  </si>
  <si>
    <t>Agente Local del Fondo:</t>
  </si>
  <si>
    <t xml:space="preserve">STI (Swiss Tropical Institute), </t>
  </si>
  <si>
    <t>Ultima calificación:</t>
  </si>
  <si>
    <t>B1</t>
  </si>
  <si>
    <t>Gerente de Cartera del Fondo:</t>
  </si>
  <si>
    <t>Periodo de referencia del que se informa</t>
  </si>
  <si>
    <t>Periodo:</t>
  </si>
  <si>
    <t>P5</t>
  </si>
  <si>
    <t>Desde:</t>
  </si>
  <si>
    <t>Hasta:</t>
  </si>
  <si>
    <t>Fecha de introducción de la información:</t>
  </si>
  <si>
    <t>Elaborado por:</t>
  </si>
  <si>
    <t>Información sobre los indicadores</t>
  </si>
  <si>
    <t>Introduzca los datos según el código de colores de las celdas</t>
  </si>
  <si>
    <t xml:space="preserve">Información financiera: </t>
  </si>
  <si>
    <t xml:space="preserve">Información de gestión: </t>
  </si>
  <si>
    <t xml:space="preserve">Información de programa: </t>
  </si>
  <si>
    <t xml:space="preserve">     Introduzca los datos financieros en todas las celdas naranjas como ésta.</t>
  </si>
  <si>
    <t>Moneda de la subvención</t>
  </si>
  <si>
    <t>$</t>
  </si>
  <si>
    <t>F1: Presupuesto y desembolsos del Fondo Mundial</t>
  </si>
  <si>
    <t>Desembolsos</t>
  </si>
  <si>
    <t>Periodo de referencia</t>
  </si>
  <si>
    <t>P1</t>
  </si>
  <si>
    <t>P2</t>
  </si>
  <si>
    <t>P3</t>
  </si>
  <si>
    <t>P4</t>
  </si>
  <si>
    <t>P6</t>
  </si>
  <si>
    <t>P7</t>
  </si>
  <si>
    <t>P8</t>
  </si>
  <si>
    <t>P9</t>
  </si>
  <si>
    <t>P10</t>
  </si>
  <si>
    <t>P11</t>
  </si>
  <si>
    <t>P12</t>
  </si>
  <si>
    <t>% del presupuesto desembolsado</t>
  </si>
  <si>
    <t>Presupuesto acumulado</t>
  </si>
  <si>
    <t>Desembolsos  acumulados</t>
  </si>
  <si>
    <t>Total</t>
  </si>
  <si>
    <t>F3: Desembolsos y gastos</t>
  </si>
  <si>
    <t>Anterior al periodo de referencia</t>
  </si>
  <si>
    <t>Periodo de referencia actual</t>
  </si>
  <si>
    <t>Desembolsado por el Fondo Mundial</t>
  </si>
  <si>
    <t>Gasto RP + desembolso a SRs</t>
  </si>
  <si>
    <t>Desembolsado a los subreceptores</t>
  </si>
  <si>
    <t>Gastos de los subreceptores</t>
  </si>
  <si>
    <t>F4: Último ciclo de información y desembolso del RP</t>
  </si>
  <si>
    <t>Último desembolso de fondos: Número de días calendario</t>
  </si>
  <si>
    <t>(Días) esperados</t>
  </si>
  <si>
    <t>(Días) reales</t>
  </si>
  <si>
    <t>Días tardados en presentar el informe de progreso actualizado y solicitud de desembolso al ALF</t>
  </si>
  <si>
    <t>Días que el desembolso ha tardado en llegar al RP</t>
  </si>
  <si>
    <t xml:space="preserve">Días que el desembolso ha tardado en llegar a los subreceptores </t>
  </si>
  <si>
    <t>Información de gestión:</t>
  </si>
  <si>
    <t xml:space="preserve">     Introduzca los datos de gestión en todas las celdas azules.</t>
  </si>
  <si>
    <t>M1: Estado de las condiciones precedentes y acciones con fecha límite</t>
  </si>
  <si>
    <t>Cumplidas</t>
  </si>
  <si>
    <t>No cumplidas, aunque dentro de plazo</t>
  </si>
  <si>
    <t>No cumplidas y con el plazo vencido</t>
  </si>
  <si>
    <t>Condiciones precedentes</t>
  </si>
  <si>
    <t>Acciones con fecha límite</t>
  </si>
  <si>
    <t>M2: Estado de los principales puestos directivos del RP</t>
  </si>
  <si>
    <t>Planificados</t>
  </si>
  <si>
    <t>Cubiertos</t>
  </si>
  <si>
    <t>Vacantes</t>
  </si>
  <si>
    <t>Unidad de gestión de proyecto</t>
  </si>
  <si>
    <t xml:space="preserve">M3: Acuerdos contractuales (subreceptores) </t>
  </si>
  <si>
    <t>Identificados</t>
  </si>
  <si>
    <t>Evaluados</t>
  </si>
  <si>
    <t>Aprobados</t>
  </si>
  <si>
    <t>Firmados</t>
  </si>
  <si>
    <t>Que reciben financiación</t>
  </si>
  <si>
    <t>Subreceptores</t>
  </si>
  <si>
    <t>N/A</t>
  </si>
  <si>
    <t>M4: Número de informes completos recibidos a tiempo</t>
  </si>
  <si>
    <t>Esperados</t>
  </si>
  <si>
    <t>Recibidos</t>
  </si>
  <si>
    <t>Pendientes</t>
  </si>
  <si>
    <t>Personal Técnico al RP</t>
  </si>
  <si>
    <t>M5: Presupuesto y compra de productos y equipo sanitario, medicamentos y productos farmacéuticos</t>
  </si>
  <si>
    <t>Presupuesto aprobado*</t>
  </si>
  <si>
    <t>Obligaciones</t>
  </si>
  <si>
    <t>Gastos</t>
  </si>
  <si>
    <t>Presupuesto aprobado acumulado*</t>
  </si>
  <si>
    <t>Obligaciones acumuladas</t>
  </si>
  <si>
    <t>Gastos acumulados</t>
  </si>
  <si>
    <t>* Incluye sólo los montos de las categorías 4 y 5 (Productos y equipamientos sanitarios y Medicamentos y productos farmacéuticos) de los  Informes Financieros Mejorados</t>
  </si>
  <si>
    <t>M6: Diferencia entre existencias actuales y existencias de seguridad</t>
  </si>
  <si>
    <t>Componente</t>
  </si>
  <si>
    <t>Productos</t>
  </si>
  <si>
    <t>(1)
Número de pastillas por paciente/día
(Revisión de las normas de tratamiento del país)</t>
  </si>
  <si>
    <t>(2 = 1 x 30)
Tratamiento mensual 
(Pastillas por paciente cada 30 días)</t>
  </si>
  <si>
    <t>(3)
Número total de pacientes en tratamiento</t>
  </si>
  <si>
    <t>(4 = 2 x 3)
Número total de pastillas que se necesitan para todos los pacientes durante un mes</t>
  </si>
  <si>
    <t>(5)
Existencias actuales en el almacén central (que no caducarán en los próximos 3 meses)</t>
  </si>
  <si>
    <t>(6 = 5 / 4)
Nivel de existencias expresado en meses de tratamiento para todos los pacientes actuales</t>
  </si>
  <si>
    <t xml:space="preserve">(7)
Nivel de existencias de seguridad
(expresado en meses y diferenciado por países) </t>
  </si>
  <si>
    <t>(8 = 6 - 7)
Diferencia entre existencias actuales y existencias de seguridad</t>
  </si>
  <si>
    <t xml:space="preserve">     Introduzca los datos de desempeño en todas las celdas amarillas.</t>
  </si>
  <si>
    <t>Indicadores de programa (Marco de Referencia)</t>
  </si>
  <si>
    <t>Código</t>
  </si>
  <si>
    <t>¿Directamente vinculados?</t>
  </si>
  <si>
    <t>Meta</t>
  </si>
  <si>
    <t>Logro</t>
  </si>
  <si>
    <t>La tabla se actualiza de forma automática. No debe introducirse aquí ningún dato o información.</t>
  </si>
  <si>
    <t>Fecha de inicio:</t>
  </si>
  <si>
    <t>Financiación total</t>
  </si>
  <si>
    <t>Receptor principal:</t>
  </si>
  <si>
    <t>Periodo de referencia:</t>
  </si>
  <si>
    <t>desde:</t>
  </si>
  <si>
    <t>hasta:</t>
  </si>
  <si>
    <t>Última calificación:</t>
  </si>
  <si>
    <t>Fecha de elaboración del informe:</t>
  </si>
  <si>
    <t>Indicadores financieros</t>
  </si>
  <si>
    <t>Comentarios:</t>
  </si>
  <si>
    <t>Periodo Actual</t>
  </si>
  <si>
    <t>Periodo Anterior</t>
  </si>
  <si>
    <t xml:space="preserve">Comentarios: </t>
  </si>
  <si>
    <t>Último desembolso de fondos: Días calendario</t>
  </si>
  <si>
    <t>Nivel de existencias expresado en meses de tratamiento para todos los pacientes actuales.</t>
  </si>
  <si>
    <t>Meses de existencias de seguridad</t>
  </si>
  <si>
    <t>Diferencia entre existencias actuales y existencias de seguridad</t>
  </si>
  <si>
    <t>Indicadores de programa:</t>
  </si>
  <si>
    <t>Comentario:</t>
  </si>
  <si>
    <t>Indicadores</t>
  </si>
  <si>
    <t>Lograda</t>
  </si>
  <si>
    <t>0% - 59%</t>
  </si>
  <si>
    <t>60% - 89%</t>
  </si>
  <si>
    <t>&gt; 90%</t>
  </si>
  <si>
    <t>Comentarios</t>
  </si>
  <si>
    <t>Gestión</t>
  </si>
  <si>
    <t>Comentarios resumidos</t>
  </si>
  <si>
    <t>Recomendaciones</t>
  </si>
  <si>
    <t>¿Se están ejecutando los fondos de acuerdo al presupuesto?</t>
  </si>
  <si>
    <t>Financiera</t>
  </si>
  <si>
    <t>¿Están las adquisiciones y contrataciones ejecutándose en el tiempo previsto?</t>
  </si>
  <si>
    <t>¿Se están alcanzando las metas programáticas?</t>
  </si>
  <si>
    <t>Programa</t>
  </si>
  <si>
    <t>Decisiones y acciones</t>
  </si>
  <si>
    <t>¿Cuál es el estado general de la ejecución de esta subvención?</t>
  </si>
  <si>
    <t>Principales recomendaciones del Comité de Monitoreo Estratégico</t>
  </si>
  <si>
    <t>Decisión del MCP</t>
  </si>
  <si>
    <t>Fecha límite para ejecutarla</t>
  </si>
  <si>
    <t>Persona responsable</t>
  </si>
  <si>
    <t>Acciones programadas / Periodo anterior</t>
  </si>
  <si>
    <t>¿Cuál es el estado general de la ejecución de estas acciones?</t>
  </si>
  <si>
    <t>Acción realizada</t>
  </si>
  <si>
    <t>Periodo de referencia anterior</t>
  </si>
  <si>
    <t>Set-up = List of validation for Grant Detail page</t>
  </si>
  <si>
    <t>Component</t>
  </si>
  <si>
    <t>Currency</t>
  </si>
  <si>
    <t>Round</t>
  </si>
  <si>
    <t>Phase</t>
  </si>
  <si>
    <t>Period</t>
  </si>
  <si>
    <t>Rating</t>
  </si>
  <si>
    <t>LFA</t>
  </si>
  <si>
    <t>Medicaments</t>
  </si>
  <si>
    <t>Countries</t>
  </si>
  <si>
    <t>Seleccionar</t>
  </si>
  <si>
    <t>Ronda 1</t>
  </si>
  <si>
    <t>A1</t>
  </si>
  <si>
    <t>CA (Crown Agents)</t>
  </si>
  <si>
    <t>PASER</t>
  </si>
  <si>
    <t>Antigua y Barbuda</t>
  </si>
  <si>
    <t>MALARIA</t>
  </si>
  <si>
    <t>€</t>
  </si>
  <si>
    <t>Ronda 2</t>
  </si>
  <si>
    <t>Fase 2</t>
  </si>
  <si>
    <t>A2</t>
  </si>
  <si>
    <t>DEL (Deloitte)</t>
  </si>
  <si>
    <t>Cicloserina 250mg</t>
  </si>
  <si>
    <t>Antillas Holandesas</t>
  </si>
  <si>
    <t>TB</t>
  </si>
  <si>
    <t>Ronda 3</t>
  </si>
  <si>
    <t>RCC</t>
  </si>
  <si>
    <t>DTT (DTT Emerging Markets)</t>
  </si>
  <si>
    <t>Kanamicina 1gr</t>
  </si>
  <si>
    <t>Argentina</t>
  </si>
  <si>
    <t>VIHSIDA / TB</t>
  </si>
  <si>
    <t>Ronda 4</t>
  </si>
  <si>
    <t>B2</t>
  </si>
  <si>
    <t>FIN (Finconsult)</t>
  </si>
  <si>
    <t>Etionamida 250mg</t>
  </si>
  <si>
    <t>Aruba</t>
  </si>
  <si>
    <t>FSS</t>
  </si>
  <si>
    <t>Ronda 5</t>
  </si>
  <si>
    <t>C</t>
  </si>
  <si>
    <t>GT (Grant Thornton)</t>
  </si>
  <si>
    <t>Levofloxacina 500mg</t>
  </si>
  <si>
    <t>Bahamas</t>
  </si>
  <si>
    <t>Ronda 6</t>
  </si>
  <si>
    <t>H-C (Hodar-Conseil)</t>
  </si>
  <si>
    <t>NVP</t>
  </si>
  <si>
    <t>Barbados</t>
  </si>
  <si>
    <t>Ronda 7</t>
  </si>
  <si>
    <t>KPMG (KPMG)</t>
  </si>
  <si>
    <t>3TC</t>
  </si>
  <si>
    <t>Belice</t>
  </si>
  <si>
    <t>Ronda 8</t>
  </si>
  <si>
    <t>MSCI (MSCI)</t>
  </si>
  <si>
    <t>D4T</t>
  </si>
  <si>
    <t>Bermudas</t>
  </si>
  <si>
    <t>Ronda 9</t>
  </si>
  <si>
    <t>PwC (PricewaterhouseCoopers)</t>
  </si>
  <si>
    <t>AZT</t>
  </si>
  <si>
    <t>Bolivia</t>
  </si>
  <si>
    <t>Ronda 10</t>
  </si>
  <si>
    <t>DDI</t>
  </si>
  <si>
    <t>Brasil</t>
  </si>
  <si>
    <t>UNOPS</t>
  </si>
  <si>
    <t>EFV</t>
  </si>
  <si>
    <t>Cabo Verde</t>
  </si>
  <si>
    <t>AS/LF</t>
  </si>
  <si>
    <t>Chile</t>
  </si>
  <si>
    <t>AS/AQ</t>
  </si>
  <si>
    <t>Colombia</t>
  </si>
  <si>
    <t>AS/MQ</t>
  </si>
  <si>
    <t>Costa Rica</t>
  </si>
  <si>
    <t>Al/Lum</t>
  </si>
  <si>
    <t>Cuba</t>
  </si>
  <si>
    <t>Dominica</t>
  </si>
  <si>
    <t>TB nutri'l supplements</t>
  </si>
  <si>
    <t>Ecuador</t>
  </si>
  <si>
    <t>E-PAP</t>
  </si>
  <si>
    <t>Producto 1</t>
  </si>
  <si>
    <t>España</t>
  </si>
  <si>
    <t>Producto 2</t>
  </si>
  <si>
    <t>Guadalupe</t>
  </si>
  <si>
    <t>Producto 3</t>
  </si>
  <si>
    <t>Guatemala</t>
  </si>
  <si>
    <t>Guinea</t>
  </si>
  <si>
    <t>Guinea Ecuatorial</t>
  </si>
  <si>
    <t>Guinea-Bissau</t>
  </si>
  <si>
    <t>Guyana</t>
  </si>
  <si>
    <t>Haití</t>
  </si>
  <si>
    <t>Honduras</t>
  </si>
  <si>
    <t>Islas Caimanes</t>
  </si>
  <si>
    <t>Jamaica</t>
  </si>
  <si>
    <t>México</t>
  </si>
  <si>
    <t>Nicaragua</t>
  </si>
  <si>
    <t>Panamá</t>
  </si>
  <si>
    <t>Paraguay</t>
  </si>
  <si>
    <t>Perú</t>
  </si>
  <si>
    <t>Puerto Rico</t>
  </si>
  <si>
    <t>San Vicente, Granadinas</t>
  </si>
  <si>
    <t>Trinidad y Tobago</t>
  </si>
  <si>
    <t>Uruguay</t>
  </si>
  <si>
    <t>Venezuela</t>
  </si>
  <si>
    <t>PRY-T-AV</t>
  </si>
  <si>
    <t>ALTER VIDA</t>
  </si>
  <si>
    <t>Alter Vida-Comité ME MCP</t>
  </si>
  <si>
    <t>TB AV</t>
  </si>
  <si>
    <t>TABLERO DE MANDO: TB</t>
  </si>
  <si>
    <t>Subvención N°: PY TB</t>
  </si>
  <si>
    <t>NMF</t>
  </si>
  <si>
    <t>Filippo Iarrera</t>
  </si>
  <si>
    <t>Observación: Se incluyó la categoría 6, ya que en el actual modelo en la misma se imputan los equipamientos sanitarios.</t>
  </si>
  <si>
    <t>TB O 4: Índice de éxito del tratamiento (casos de tuberculosis resistente a la rifampicina y/o tuberculosis multirresistente confirmados en laboratorio): Porcentaje de casos de tuberculosis resistente a la rifampicina y/o tuberculosis multirresistente tratados con éxito (curados y con tratamiento completo) entre todos los incluidos en el tratamiento contra la tuberculosis de segunda línea durante el año de evaluación</t>
  </si>
  <si>
    <t>No aplicable</t>
  </si>
  <si>
    <t>MDR-TB 3: Número de casos de tuberculosis farmacorresistente (tuberculosis resistente a la rifampicina y/o tuberculosis multirresistente) que han comenzado un tratamiento de segunda línea.</t>
  </si>
  <si>
    <t>Módulos de la subvención</t>
  </si>
  <si>
    <t>F2: Presupuesto y gastos reales por módulos de la subvención</t>
  </si>
  <si>
    <t>Ver comentarios en la la "Hoja 11" al final de las pestañas(por falta de espacio no se incluyó aquí).</t>
  </si>
  <si>
    <t>Los principales cargos directivos están cubiertos. Ellos son: Cordinadora de Proyecto, Administrador General, Gerente de Monitoreo Programático, Gerente de Monitoreo Administrativo Financiero.</t>
  </si>
  <si>
    <t>No aplicable. No se adquieren medicamentos con recursos del Proyecto TB.</t>
  </si>
  <si>
    <t>Del SR al RP</t>
  </si>
  <si>
    <t>TRES PRINCIPALES</t>
  </si>
  <si>
    <t>TBI – 3</t>
  </si>
  <si>
    <t>No aplicable - El Proyecto no incluye la adquisición de medicamentos.</t>
  </si>
  <si>
    <t xml:space="preserve">TBI – 3 Tasa de mortalidad de la tuberculosis por cada 100.000 habitantes      </t>
  </si>
  <si>
    <t xml:space="preserve">TB I-4: Prevalencia de tuberculosis RR-TB y / o MDR-TB entre nuevos pacientes con TB: Proporción de nuevos casos de TB con TB-RR y / o MDR-TB  </t>
  </si>
  <si>
    <t>TB I - 4</t>
  </si>
  <si>
    <t>TB O - 4</t>
  </si>
  <si>
    <t>TB-O5: Cobertura del tratamiento contra la tuberculosis: Porcentaje de casos nuevos y recaídas tratados que fueron notificados y tratados; entre el número estimado de casos de tuberculosis identificados en el mismo año (todas las formas de tuberculosis confirmadas bacteriológicamente y clínicamente diagnosticadas).</t>
  </si>
  <si>
    <t>TB O - 5</t>
  </si>
  <si>
    <t>TCP 1: Número de casos notificados de tuberculosis  en todas sus formas (es decir: confirmados bacteriológicamente y con diagnóstico clínico, casos nuevos y recaídas)</t>
  </si>
  <si>
    <t>TCP 2: Porcentaje de casos de TB en todas las formas (confirmado bacteriológicamente  más clínicamente diagnosticado, nuevos y recaídas) tratados exitosamente (curados más con tratamiento completado) entre  todos los casos de TB registrados para tratamiento durante un período especificado.</t>
  </si>
  <si>
    <t>TCP - 2</t>
  </si>
  <si>
    <t xml:space="preserve">MDR-TB 2: Número de casos de tuberculosis farmacorresistente confirmados bacteriológicamente (tuberculosis resistente a la rifampicina y/o tuberculosis multirresistente) notificados.         </t>
  </si>
  <si>
    <t>MDR - TB 2</t>
  </si>
  <si>
    <t>MDR - TB 3</t>
  </si>
  <si>
    <t>Módulo de la subvención</t>
  </si>
  <si>
    <t>Presupuesto acumulado (en $)</t>
  </si>
  <si>
    <t>Gastos acumulados (en $)</t>
  </si>
  <si>
    <t>Diferencia o saldo presupuestario</t>
  </si>
  <si>
    <t>% avance</t>
  </si>
  <si>
    <t>1.- Se recomienda dar seguimiento a la gestión iniciada con DINACOPA (Direccción Nacional de Correos Paraguayos), institución que podría encargarse del traslado de muestras.
2.- Continuar realizando las capacitaciones a médicos y bioquímicos en la aplicación de los criterios de utilización de la metodología del GeneXpert (algoritmo). Para reforzar esta actividad, se sugiere que Servicios de Salud remita circulares a los médicos en donde se indiquen los criterios de utilización del GeneXpert.
3.- Realizar un análisis desde el LCSP de las razones por las cuales no se diagnostican nuevos casos de TBMDR.</t>
  </si>
  <si>
    <t>Ídem recomendaciones del TB I-4.</t>
  </si>
  <si>
    <t>Recomendación para el punto 3: Realizar un análisis de las causas del retraso en el reporte de los resultados de cultivo, ya que puede deberse a varios factores como: lentitud en el procesamiento de las muestras, la utilización de formularios de registro impresos, etc.
Recomendación general para todos los puntos: Realizar un estudio de adherencia al tratamiento.</t>
  </si>
  <si>
    <t>1.- Se recomienda recurrir a una instancia supererior con el propósito de lograr mejores resultados en el reporte del egreso del paciente, en los hospitales especializados de Capital (IMT e INERAM), Central y en el HR de CDE.
2.- Realizar un estudio de adherencia al tratamiento.</t>
  </si>
  <si>
    <r>
      <t xml:space="preserve">Se </t>
    </r>
    <r>
      <rPr>
        <b/>
        <sz val="10"/>
        <rFont val="Arial Narrow"/>
        <family val="2"/>
      </rPr>
      <t>urge la intervención del MCP y DGVS</t>
    </r>
    <r>
      <rPr>
        <sz val="10"/>
        <rFont val="Arial Narrow"/>
        <family val="2"/>
      </rPr>
      <t xml:space="preserve"> para realizar las gestiones en forma perentoria con las instancias correspondientes, debido a que si no se ejecutan o no se compromenten los recursos, los mismos se perderán al final del 2017, en los siguientes rubros:
</t>
    </r>
    <r>
      <rPr>
        <b/>
        <sz val="10"/>
        <rFont val="Arial Narrow"/>
        <family val="2"/>
      </rPr>
      <t xml:space="preserve">Construcciones: </t>
    </r>
    <r>
      <rPr>
        <sz val="10"/>
        <rFont val="Arial Narrow"/>
        <family val="2"/>
      </rPr>
      <t xml:space="preserve"> Agilizar la obtención de los proyectos revisados por parte de la Direcc. de Recursos Físicos, específicamente, los proyectos de los laboratorios del HR de Salto del Guairá, del HBO, del HMI de San Lorenzo Calle´i, del HR de Encarnación, y la Sala de Internación de Niños con TBMDR en el INERAM. </t>
    </r>
    <r>
      <rPr>
        <sz val="10"/>
        <color theme="3" tint="0.39997558519241921"/>
        <rFont val="Arial Narrow"/>
        <family val="2"/>
      </rPr>
      <t xml:space="preserve">Arq. Horacio Loizaga Director (mejoras de laboratorios) en stand-by desde el año pasado. 150,000 USD </t>
    </r>
    <r>
      <rPr>
        <sz val="10"/>
        <rFont val="Arial Narrow"/>
        <family val="2"/>
      </rPr>
      <t xml:space="preserve">
</t>
    </r>
    <r>
      <rPr>
        <b/>
        <sz val="10"/>
        <rFont val="Arial Narrow"/>
        <family val="2"/>
      </rPr>
      <t>Adquisición del laboratorio modular BSL III:</t>
    </r>
    <r>
      <rPr>
        <sz val="10"/>
        <rFont val="Arial Narrow"/>
        <family val="2"/>
      </rPr>
      <t xml:space="preserve"> Informar el aumento del 3% (22.698 USD) de la cotización del equipo por diferencia cambiaria de USD a Euros, y al mismo teimpo, procurar la obtención del recurso para cubrir este aumento. Por otro lado, es importante señalar que la empresa adjudicada TDI, ha solicitado que dentro del contrato se incluya una cláusula que indique que los costos adicionales originados por eventuales retrasos imputables al MSP y BS y Alter Vida, sean cubiertos por estas instituciones. Esta situación es sumamente delicada puesto que en caso de que ocurriera un retraso, se tendrán que cubrir los adicionales de alguna fuente. El FM no ha aprobado el aumento de recursos para la adquisición del BSL III.</t>
    </r>
  </si>
  <si>
    <t>% sobre total de gastos</t>
  </si>
  <si>
    <t>Recomendaciones del tablero de mando del período 2016</t>
  </si>
  <si>
    <t>P1: TBI – 3 Tasa de mortalidad de la tuberculosis por cada 100.000 habitantes</t>
  </si>
  <si>
    <t xml:space="preserve">P2: TB I-4: Prevalencia de tuberculosis RR-TB y / o MDR-TB entre nuevos pacientes con TB: Proporción de nuevos casos de TB con TB-RR y / o MDR-TB  </t>
  </si>
  <si>
    <t>P3: TB O 4: Índice de éxito del tratamiento (casos de tuberculosis resistente a la rifampicina y/o tuberculosis multirresistente confirmados en laboratorio): Porcentaje de casos de tuberculosis resistente a la rifampicina y/o tuberculosis multirresistente tratados con éxito (curados y con tratamiento completo) entre todos los incluidos en el tratamiento contra la tuberculosis de segunda línea durante el año de evaluación</t>
  </si>
  <si>
    <t>P4: TB-O5: Cobertura del tratamiento contra la tuberculosis: Porcentaje de casos nuevos y recaídas tratados que fueron notificados y tratados; entre el número estimado de casos de tuberculosis identificados en el mismo año (todas las formas de tuberculosis confirmadas bacteriológicamente y clínicamente diagnosticadas).</t>
  </si>
  <si>
    <t>P5: TCP 1: Número de casos notificados de tuberculosis  en todas sus formas (es decir: confirmados bacteriológicamente y con diagnóstico clínico, casos nuevos y recaídas)</t>
  </si>
  <si>
    <t>P6: TCP 2: Porcentaje de casos de TB en todas las formas (confirmado bacteriológicamente  más clínicamente diagnosticado, nuevos y recaídas) tratados exitosamente (curados más con tratamiento completado) entre  todos los casos de TB registrados para tratamiento durante un período especificado.</t>
  </si>
  <si>
    <t>P7: MDR-TB 2: Número de casos de tuberculosis farmacorresistente confirmados bacteriológicamente (tuberculosis resistente a la rifampicina y/o tuberculosis multirresistente) notificados.</t>
  </si>
  <si>
    <t>P8: MDR-TB 3: Número de casos de tuberculosis farmacorresistente (tuberculosis resistente a la rifampicina y/o tuberculosis multirresistente) que han comenzado un tratamiento de segunda línea.</t>
  </si>
  <si>
    <t>P1 - tendencia: TBI – 3 Tasa de mortalidad de la tuberculosis por cada 100.000 habitantes</t>
  </si>
  <si>
    <t xml:space="preserve">P2 - tendencia: TB I-4: Prevalencia de tuberculosis RR-TB y / o MDR-TB entre nuevos pacientes con TB: Proporción de nuevos casos de TB con TB-RR y / o MDR-TB  </t>
  </si>
  <si>
    <t>P3 - tendencia: TB O 4: Índice de éxito del tratamiento (casos de tuberculosis resistente a la rifampicina y/o tuberculosis multirresistente confirmados en laboratorio): Porcentaje de casos de tuberculosis resistente a la rifampicina y/o tuberculosis multirresistente tratados con éxito (curados y con tratamiento completo) entre todos los incluidos en el tratamiento contra la tuberculosis de segunda línea durante el año de evaluación</t>
  </si>
  <si>
    <t>Se recomienda que el PNCT capacite al nuevo personal del área psico social contratado por el PRONASIDA, para brindar apoyo en la adherencia al tratamiento de los pacientes coinfectados. Por otro lado, se recomienda dar seguimiento a las actividades colaborativas planificadas entre el PNCT y el PRONASIDA. Responsable: PNCT.</t>
  </si>
  <si>
    <r>
      <rPr>
        <sz val="10"/>
        <color rgb="FFFF0000"/>
        <rFont val="Arial Narrow"/>
        <family val="2"/>
      </rPr>
      <t>Se recomienda dar especial atención a la ejecución de los recursos relacionados a las construcciones. Responsables: Alter Vida deberá enviar al CMER un informe de avance del estado de las construcciones, incluyendo los próximos pasos a seguir. Crear una instancia de lobby con el MCP, para el caso eventual de encontrarse una traba en el proceso.</t>
    </r>
    <r>
      <rPr>
        <sz val="10"/>
        <rFont val="Arial Narrow"/>
        <family val="2"/>
      </rPr>
      <t xml:space="preserve">
</t>
    </r>
    <r>
      <rPr>
        <sz val="10"/>
        <color rgb="FFFF0000"/>
        <rFont val="Arial Narrow"/>
        <family val="2"/>
      </rPr>
      <t>Se sugiere buscar otras fuentes de fondos para la construcción de la sala de internación para niños con TBMDR. Responsable: INERAM, PNCT, ALTER VIDA.</t>
    </r>
    <r>
      <rPr>
        <sz val="10"/>
        <rFont val="Arial Narrow"/>
        <family val="2"/>
      </rPr>
      <t xml:space="preserve">
</t>
    </r>
    <r>
      <rPr>
        <sz val="10"/>
        <color rgb="FFFF0000"/>
        <rFont val="Arial Narrow"/>
        <family val="2"/>
      </rPr>
      <t xml:space="preserve">
Urgir al Fondo Mundial por parte de Alter Vida solicitando una respuesta sobre la reprogramación del año 2018, y que el RP ponga al tanto de la respuesta al MCP.</t>
    </r>
    <r>
      <rPr>
        <sz val="10"/>
        <rFont val="Arial Narrow"/>
        <family val="2"/>
      </rPr>
      <t xml:space="preserve">
</t>
    </r>
    <r>
      <rPr>
        <sz val="10"/>
        <color rgb="FFFF0000"/>
        <rFont val="Arial Narrow"/>
        <family val="2"/>
      </rPr>
      <t>Enviar una nota al LCSP solicitando información sobre la decisión del destino de la cabina de bioseguridad que inicialmente estaba previsto instalarse en el laboratorio del Hospital de Villa Elisa y que actualmente se pretende instalar en el LCSP, aunque aún no hay certeza de esto. Responsable: Alter Vida.</t>
    </r>
    <r>
      <rPr>
        <sz val="10"/>
        <rFont val="Arial Narrow"/>
        <family val="2"/>
      </rPr>
      <t xml:space="preserve">
Establecer un plan paliativo del traslado de muestras en lo que resta del año 2018, con los recursos existentes. Responsable: PNCT y LCSP.</t>
    </r>
  </si>
  <si>
    <t>Realizar un acompañamiento a la resolución conjunta APS-SS PS) con la que se pretende optimizar el seguimiento de los casos de TB hasta el éxito de tratamiento. Responsable: PNCT.</t>
  </si>
  <si>
    <r>
      <rPr>
        <sz val="10"/>
        <color rgb="FFFF0000"/>
        <rFont val="Arial Narrow"/>
        <family val="2"/>
      </rPr>
      <t>El CMER recomienda que el MCP envíe una nota al Director del LCSP solicitando información sobre el estado de la licitación pública nacional para la compra de cartuchos de GeneXpert (adjudicación, cantidad, etc.). Responsable: MCP por recomendación del CMER.</t>
    </r>
    <r>
      <rPr>
        <sz val="10"/>
        <rFont val="Arial Narrow"/>
        <family val="2"/>
      </rPr>
      <t xml:space="preserve">
El CMER recomienda al MCP envar una nota al Director del LCSP solicitando información sobre el porcentaje de muestras no procesadas por no reunir las condiciones establecidas, nombrando las razones. Responsable: MCP por recomendación del CMER.</t>
    </r>
  </si>
  <si>
    <t>Recomendaciones del tablero de mando actual (1er. semestre del 2018)</t>
  </si>
  <si>
    <t xml:space="preserve">1.- Reiterar a la nueva administración del LCSP, el pedido de informe del estado de la licitación pública para la compra de la partida de 2400 cartuchos de GeneXpert. Al mismo tiempo, solicitar la previsión de compra de estos insumos para los próximos años.
Solicitar además, realizar acciones necesarias para garantizar una línea presupuestaria para asegurar el mantenimiento, la certificación y la provisión de insumos para el laboratorio modular BSL 3.
2.- Solicitar vía nota al LCSP un informe del estado del mantenimiento y la certificación de las cabinas de bioseguridad entregadas en el marco del Proyecto TB Fondo Mundial a esta institución, y la proyección futura de la cobertura presupuestaria de estas actividades, teniendo en cuenta que el Fondo Mundial financia estos rubros hasta diciembre del 2018.
3.- Solicitar vía nota al LCSP un informe de la previsión presupuestaria para las calibraciones del equipo de GeneXpert que fue entregado a esta institución.
4.- Solicitar vía nota a la Dirección de Red Nacional de Laboratorios un informe del estado del mantenimiento y la certificación de las cabinas de bioseguridad entregadas en el marco del Proyecto TB Fondo Mundial a los laboratorios de cultivos de las Regiones Sanitarias, y la proyección futura de la cobertura presupuestaria de estas actividades, teniendo en cuenta que el Fondo Mundial financia estos rubros hasta diciembre del 2018.
5.- Solicitar vía nota a la Dirección de Red Nacional de Laboratorios un informe de la previsión presupuestaria para las calibraciones del equipo de GeneXpert que fue entregado al laboratorio de cultivo del HR de CDE.
</t>
  </si>
  <si>
    <t>Recomendaciones del tablero de mando 2017</t>
  </si>
  <si>
    <t>Recomendaciones del tablero de mando 2018 (revisión realizada el 30-04-19)</t>
  </si>
  <si>
    <t>Atención integral con compromiso intersectorial hacia la eliminación de la TB en Paraguay.</t>
  </si>
  <si>
    <t>Presupuesto original año 1</t>
  </si>
  <si>
    <t>Carta de implementación N° 1 (2019)</t>
  </si>
  <si>
    <t>MÓDULO 1 - Estrategias nacionales de salud</t>
  </si>
  <si>
    <t>MÓDULO 2 - Prestación de servicios intregrados y mejora de la calidad</t>
  </si>
  <si>
    <t>MÓDULO 3 - Gestión de programas</t>
  </si>
  <si>
    <t>MÓDULO 4 - Sistemas de información en salud y monitoreo y evaluación</t>
  </si>
  <si>
    <t>Presupuesto año 2019</t>
  </si>
  <si>
    <t>TCP - 1</t>
  </si>
  <si>
    <t>TB/HIV - 6</t>
  </si>
  <si>
    <t>TB/HIV - 6: Porcentaje de casos de TB nuevos y recaídas VIH+ en TARV</t>
  </si>
  <si>
    <t xml:space="preserve">
Denominador: 555. Se realizó PSD a 188 casos nuevos y Xpert TB/Rif a 367 casos nuevos, totalizando 555 casos nuevos de TB a quienes se les practicó PSD.
Teniendo en cuenta el informe del Global TB Report para el país del año 2019, el porcentaje estimado por la OMS tiene un rango de 0.08 a 2,7 para los casos nuevos y para los previamente tratados el rango va de 5.6 a 27. El país notifica dentro de los rangos mencionados. En el cálculo realizado, para casos nuevos, de 2589 y aplicando el rango mínimo de 0,08, se estima encontrar 2,07 casos de TB MDR/RR en casos nuevos. Para los previamente tratados, de 233, el 5,6% de rango mínimo, se estima encontrar 13 casos de TB MDR/RR en previamente tratados.
En el 2019 se tuvieron varias limitaciones entre ellas: 
1) Escasa disponibilidad de cartuchos de Xpert MTB/RIF, por lo cual este diagnóstico está disponible solo para grupos priorizados, quedando fuera un grupo de riesgo importante como son las personas privadas de libertad y población originaria (indígenas). 
2) Las PSD se realizan en el BSL3, cuyo uso fue discontínuo debido a múltiples factores: problemas de climatización, evaluaciones por el fabricante y por consultor contratado, así como autoclave bloqueada desde el mes de diciembre.
 3) El País aún no cuenta con la determinación molecular rápida de resistencia a H, R y fármacos inyectables de segunda línea mediante Line Probe Assay (LPA). 
Mitigación: En el mes de noviembre se inició las gestiones para la compra de 30000 cartuchos con presupuesto del Ministerio de Salud, que facilitara la inclusión de población inígena y privada de libertad, con miras a lograr en forma progresiva la universalización en el uso de este método de diagnóstico. Actualmente el presupuesto para la compra de cartucho se encuentra en espera de CDP (Certificado de Disponibilidad presupuestaria). Se estima que el proceso de transferencia a OPS sería en los próximos meses.
En el año 2020 se tiene prevista la adquisición de un equipo Genotype (LPA). En el último trimestre del año, se ha iniciado el uso paulatino del  medio rápido de cultivo (MIGIT) que también brindará resultados rápidos de PSD pudiendo así expandir la cobertura de PSD ese año 2020. Con la incorporación de estas dos metodologías se espera que mejore la Farmacovigilancia Activa y de ese modo  aumente la detección de los casos TBMDR para el 2020. </t>
  </si>
  <si>
    <t xml:space="preserve">Tasa de mortalidad por TB en VIH negativos estimados por OMS 2018: 4 
Fuente de datos de mortalidad: Global TB Report 2019
Denominador:  Fuente de total población 2018: Dirección General de Estadísticas Encuestas y Censos, DGEEC. Paraguay. Proyección de la Población Nacional, Urbano Rural, por sexo y edad, 2000 -2025. http://www.dgeec.gov.py/Publicaciones/Biblioteca/proyeccion%20nacional/Estimacion%20y%20proyeccion%20Nacional.pdf). Fuente de datos de mortalidad: Subsistema de Estadísticas Vitales del Ministerio de Salud Pública y Bienestar Social.
En el año 2019 el departamento de estadísticas del PNCT, realizó controles trimestrales con la base de defunciones del subsistema de estadísticas vitales. A partir de estas revisiones se solicitó a las regiones sanitarias confirmaciones  sobre los fallecidos por TB registrados en la DIGIES que no fueron notificados al PNCT. Como resultado de las verificaciones, se comunicó los hallazgos a la DIGIES vía nota con las evidencias y se logró que dicha institución depure la base de mortalidad por TB, lo que permitió suprimir 79 casos fallecidos por otras causas, lo que incide en la tasa reportada en este periodo. Este mismo procedimiento, permitió detectar que un número importante de fallecidos por TB, registrados en la base de datos del PNCT, no están registrados en la base de datos de Estadísticas Vitales. 
Plan de seguimiento:
Continuar con las verificaciones trimestrales de la base de fallecidos del subsistema de estadísticas vitales y el control cruzado con los gerentes regionales de TB. </t>
  </si>
  <si>
    <t xml:space="preserve">Logro: 108%
En el 2017, 8 pacientes TBMDR/RR bacteriológicamente confirmados iniciaron tratamiento con drogas de segunda línea. El éxito de tratamiento para esta cohorte fue del 75%( 6/8), la perdida de seguimiento fue del 12,5 % (1/8), menor a la observada en la cohorte del año anterior: 23% y con respecto a los fallecidos el egreso fue del 12.5% (1/8).
Plan de seguimiento:
Ante los resultados alcanzados se continuará con el seguimiento realizado por el Equipo psicosocial del PNCT para el logro de la adherencia al tratamiento y por lo tanto la disminución de la perdida de seguimiento; así como el fortalecimiento de los profesionales que dan el tratamiento supervisado a través de capacitaciones y retroalimentación con la coordinadora de TB DR. </t>
  </si>
  <si>
    <t>Logro: 97% de la  meta esperada. Se reportó 2.432 casos de TB.
El resultado alcanzado se debe a la implementación de las acciones planteadas en el Plan Estratégico de la Repuesta Nacional 2016 - 2020 y las actividades de la presente Nota Conceptual: supervisiones capacitantes, seguimiento a los casos, visita de monitoreo, entre otros.
Plan de seguimiento:
Se continuará con la distribución de los medicamentos a todas las regiones y establecimientos de salud para asegurar el inicio oportuno del tratamiento. 
Así  mismo se realizarán acciones orientadas a garantizar la notificación en tiempo y forma de todos los casos que inician tratamiento.</t>
  </si>
  <si>
    <t xml:space="preserve">Logro: 89%
Se implementaron acciones de detección planteadas en la  Nota Conceptual de TB 2019- 2021, que incluye actividades de búsqueda en comunidades indígenas y población general, con el apoyo del equipo de gestión de TB, visitas de supervisión nacional e iniciativas de la asociación Alientos de Vida.
El equipo de supervisión nacional acompañó las búsquedas activas en el último trimestre mejorando la captación de casos. 
El seguimiento a los indicadores de Gestión de la Dirección General de Desarrollo de Servicios y Redes de Salud y del proyecto del Banco Mundial contribuyeron a mejorar los resultados de detección, debido a que son resultados monitoreados por los Directores regionales y generales. 
Plan de seguimiento:
Se continuará con el trabajo del equipo de Gestión, en las regiones sanitarias de Caaguazú y Alto Paraná, así como las búsquedas activas con acompañamiento del equipo de supervisión del PNCT. 
La asociación Alientos de Vida trabajará conjuntamente con organizaciones de la sociedad civil de VIH para sumar esfuerzos e incrementar los resultados en el trabajo de campo. Además, trabajarán coordinadamente con el PNCT y el Ministerio de Justicia, para colaborar en la detección de casos en centros penitenciarios.
Continuará la coordinación de actividades con la Dirección General de Desarrollo de Servicios y Redes de Salud para aumentar la detección de casos y con el Laboratorio Central y la Red de Laboratorios, para el diagnóstico y la notificación de los resultados en tiempo y forma. 
</t>
  </si>
  <si>
    <t>1704/2404
Para el seguimiento de este indicador se han aprovechado diversas actividades como ser las supervisiones nacionales, las reuniones de fortalecimiento, los talleres de monitoreo así como reuniones en un gran número de servicios para que todos los pacientes cuenten con una condición de egreso, así como notificaciones a las Regiones Sanitarias desde el PNCT sobre los casos pendientes. El país cuenta con cantidad suficiente de medicamentos para inicio y seguimiento de los casos de TB.
Mitigación:
En coordinación con la Dirección General de Desarrollo de Servicios y Redes de Salud se dará seguimiento a este indicador como evaluación de la gestión de TB en los establecimientos de salud.
La supervision nacional se implementará en todos los distritos del país y en los servicios con un porcentaje bajo de éxito de tratamiento. Se propondrán cambios en la estrategia de supervisión y en los instrumentos utilizados en estas visitas, para enfocarla en el seguimiento de casos hasta el egreso de los mismos.</t>
  </si>
  <si>
    <t xml:space="preserve">En el trascurso del 2019, el país notificó 14 casos de TB RR/MDR.
Teniendo en cuenta el último informe del 2019 del Global TB Report para el país, el porcentaje estimado por la OMS tiene un rango de 0.08 a 2,7 para los casos nuevos y para los previamente tratados el rango va de 5.6 a 27. El país notifica dentro de los rangos mencionados. En el cálculo realizado, para casos nuevos, de 2589 y aplicando el rango mínimo de 0,08, se estima encontrar 2,07 casos de TB MDR/RR en casos nuevos. Para los previamente tratados, de 233, el 5,6% de rango mínimo, se estima encontrar 13 casos de TB MDR/RR en previamente tratados, totalizando 15 casos como mínimo el número a diagnosticar en el año. 
En el 2019 se vieron limitaciones: 
1) Escasa disponibilidad de cartuchos de Xpert MTB/RIF, por lo cual este diagnóstico está disponible solo para grupos priorizados, quedando fuera un grupo de riesgo importante como son las personas privadas de la libertad y la población originaria (indígenas). 
2) Las PSD se realizan en el BSL3, cuyo uso fue discontínuo debido a múltiples factores: problemas de climatización, con evaluaciones realizadas por el fabricante y por un consultor contratado para identificar los inconvenientes, así como autoclave bloqueado desde el mes de diciembre, que retrasaron el proceso de diagnóstico.
 3) El país aún no cuenta con la determinación molecular rápida de resistencia a H, R y fármacos inyectables de segunda línea mediante Line Probe Assay (LPA). 
Mitigación: En el mes de noviembre se iniciaron las gestiones para la compra de 30000 cartuchos con presupuesto del Ministerio de Salud, que facilitara la inclusión de estos grupos con miras a lograr en forma progresiva la universalización en el uso de este método de diagnóstico. Actualmente este rubro se encuentra en espera de CDP (Certificado de Disponibilidad presupuestaria), y se estima que el proceso de transferencia a OPS sería en los próximos meses.
En el presente año se tiene previsto la adquisición de un equipo Genotype (LPA). En el último trimestre del año, se inició el uso paulatino del  medio rápido de cultivo (MIGIT) que también brindará resultados rápidos de PSD pudiendo así expandir la cobertura de PSD para el 2020. 
Con la incorporación de estas dos metodologías se espera mejore la Farmacovigilancia Activa y de ese modo  aumente la detección de los casos TBMDR para el 2020. 
</t>
  </si>
  <si>
    <t xml:space="preserve">Iniciaron tratamiento el 100% de los casos diagnosticados.
Desde que se cuenta con equipos de GenXpert, se obtienen resultados en menor tiempo, lo cual ha mejorado el tiempo de inicio de tratamiento acortándolo a un promedio de 19 días entre la recepción del resultado y el inicio del mismo, facilitando el enrolamiento a tratamiento con drogas de segunda línea de todos de los casos notificados. </t>
  </si>
  <si>
    <t>Los resultados reportados, corresponden a datos preliminares, enviados por el PRONASIDA al PNCT en fecha 30 de enero de 2020. Según informe, se encuentra en proceso, la recepción de datos finales de las Regiones Sanitarias, por tanto el resultado final se espera esté disponible para el mes de marzo de 2020, fecha límite establecida por el PRONASIDA para la elaboración de los reportes del año anterior.</t>
  </si>
  <si>
    <t>Ejecución al 31-12-2019</t>
  </si>
  <si>
    <t>El saldo está compuesto por: 1.- saldos pendientes de pago en concepto de tres consultorías: una es la consultoría de determinación de costos catastróficos y de costos de paquetes de atención, la cual está en suspensión, actualmente en el 2020, por causa de la pandemia; otra consutoría consistente en la elaboración del anteproyecto de ley de TB, la cual concluyó en el 2020, cancelándose el saldo pendiente; y una última consultoría consistente en la elaboración del plan de incidencia para la sostenibilidad de las acciones de prevención de la TB, la cual también concluyó satisfactoriamente, cancelándose el saldo pendiente en el 2020; 2.- remanentes de reuniones, que tuvieron un costo menor al esperado generándose ahorros. En este módulo se realizaron reprogramaciones no materiales, por un lado, aumentando los recursos para algunas consultorías, y por otro lado, direccionando los sobrantes a otras líneas presupuestarias.</t>
  </si>
  <si>
    <t>Este módulo incluye una amplia variedad de actividades. A cargo del PNCT y RS´s, por ejemplo, se pueden citar: supervisiones, búsquedas activas, control de contactos, seguimiento a pacientes, acciones del equipo de Gestión y Vigilancia del PNCT, acciones del equipo Psico-social del PNCT, sus respectivos honorarios por contratación del personal de ambos equipos, visitas a pacientes TB MDR para seguimiento de su tratamiento, adquisición de canastas de alimentos para pacientes TB MDR, traslados de pacientes TB MDR a hospitales especializados para control mensual; consultoría para la elaboración de la propuesta de reglamentación de la ley de TB, y abogacía para implementación de paquetes de atención de TB; adquisición de 4 camionetas, entre otros. A cargo del LCSP, se pueden citar: adquisición de equipos como CBS (5), autoclaves (5), vórtex (10), y estufas de cultivo (5); equipos de GeneXpert (6) con sus respectivas UPS´s y contratos de extensión de garantía; reactivos de GeneXpert, heladeras (5), equipo de Genotype (1) y sus respectivos reactivos, insumos de cultivo; certificación de CBS; consultoría de estudio del diagnóstico situacional del transporte de muestras a nivel país; consultoría de determinación de la línea de base del diagnóstico laboratorial de TB; consultoría para elaboración del manual operativo de la Direc. de Habilitación y Registro del LCSP; capacitaciones en baciloscopía y uso del GeneXpert a representantes de la red de laboratorios; reuniones generales con representantes de la red de laboratorios.
El saldo está compuesto por: saldos compromotidos para pago de CBS, autoclaves, vórtex, estufas de cultivo, certificación de CBS, los cuales fueron cancelados 100% en el 2020, tras la entrega e instalación de todos los equipos. Los equipos de GeneXpert, USP, contratos de grtía., reactivos de GeneXpert, heladeras, insumos de cultivo, compra de camionetas, ya fueron ejecutados en su totalidad durante el 2019. Lo que aún está pendiente de ejecutar es la adquisición del Genotype y sus reactivos, la cual se vio frenada por la pandemia. La provisión está sujeta a una capacitación que es obligatoria para el (nuevo) representante local que debe realizar en la sede del fabricante (Alemania), y hasta el momento no es posible concretarla por la situación mundial de la pandemia.
Por otro lado, tres consultorías a cargo del LCSP, mencionadas más arriba, han solicitado extensión de los plazos debido a la pandemia, y han ajustado sus metodologías ya que todas contemplaban entrevistas y encuestas. La consultoría a cargo del PNCT, consistente en la elab. de la propuesta de reglamentación de la ley de TB y de abogacía para implementación de paquetes de atención de TB, está en estudio sus TDR a cargo del FM, para su aprobación y posterior implementación.
En este módulo también se realizaron reprogramaciones no materiales, aumentando recursos para la compra de equipos, reactivos, contratos de extensión de garantía, etc, y redireccionando los sobrantes a otras líneas presupuestarias.</t>
  </si>
  <si>
    <t>Este módulo tuvo un avance medianamente satisfactorio. El saldo está compouesto por: i.- el costo de la auditoría que se cancela en el 2020, tras la prestación del servicio; y por los recursos de la consultoría para el seguimiento a la implementación del plan de incidencia de TB y de la inclusión de pacientes de TB en programas de protección social. ii.- sobrantes importantes se dieron en la línea de mantenimiento de vehículos, y además, en gastos de transf. bancarias, encomiendas, reuniones, sistema de telefonía, salarios, etc. Este módulo incluye actividades como: programación anual de RS´s, fortalecimiento de RS´s, fortalecimiento del equipo técnico del PNCT, impresión del sistema de registros, actividades a cargo de ALVIDA, consultorías, gastos operativos del proyecto como ser gastos bancarios por transferencias de fondos a sub beneficiarios, servicio de telefonína de sub beneficiarios, salarios de ALVIDA y equipo de M&amp;E de Alter Vida, entre otras.
En este módulo se registraron reprogramaciones materiales y no manteriales, concretamente, otorgando recursos para la consultoría de seguimiento del plan de incidencia de TB y de la inclusión de pacientes en programas de protección social, y aumentando fondos para otras actividades. Esta consultoría está en estudio para su aprobación en el FM y posterior implementación. Los sobrantes fueron redireccionados a otras líneas presupuestarias.</t>
  </si>
  <si>
    <t>El saldo presupuestario está conformado principalmente por: i.- saldos comprometidos para la impresión de formularios del sistema de registros, el cual fue cancelado totalmente en el mes de marzo del 2020; saldos comprometidos de dos consultorías: una referente al impacto de las búsquedas activas en comunidades, y otra, relacionada a la revisión de la guía de gestión de datos, ambas están afectadas por la cuarentena en cuanto a su ejecución. ii.- remanentes en actividades como: programación anual de RS´s, actualización del equipo técnico del PNCT, capacitación a los integrantes de la unidad epidemiológica regional, visitas de campo por el equipo de monitoreo.
Los sobrantes fueron direccionados a otras líneas presupuestarias.</t>
  </si>
  <si>
    <t>COMENTARIOS SOBRE AVANCES DEL AÑO 2019 (enero a diciembre)</t>
  </si>
  <si>
    <t xml:space="preserve">A diciembre del año 2020, se cuenta con un desembolso acumulado de USD 1,206,269 lo que representa un 84% del presupuesto acumulado. </t>
  </si>
  <si>
    <t>Lo gastado por el RP + lo desembolsado a SR vs lo desembolsado por el FM tiene un avance del 96%.
Lo gastado por los SR vs lo desembolsado a SR, registró un avance del 100%</t>
  </si>
  <si>
    <t>Para enviar el PUDR 2019, el FM extendió su plazo del 14/02 (45 días después del cierre del período) al 28/02/2020, debido a que el formulario del PUDR fue actualizado.</t>
  </si>
  <si>
    <t>pendiente de informar</t>
  </si>
  <si>
    <t>Todos los acuerdos de sub contrato están firmados con los sub beneficiarios.</t>
  </si>
  <si>
    <t>El presupuesto acumulado de productos y equipos sanitarios ha tenido un 88,74% de ejecución, quedando un saldo comprometido, pendiente de ejecución de UDS 43,343. Al 30 de junio, este saldo fue ejecutado en un 51%, quedando pendiente la ejecución de la compra del equipo Genotype y reactivos, la cual está retrasada por causa de los efectos de la pandemia.</t>
  </si>
  <si>
    <t xml:space="preserve">En el indicador "Envío en tiempo de informes por parte del Personal Técnico", se ha obtenido un 98% de cumplimiento.
En el indicador "Envío en tiempo de informes por parte de los sub receptores al RP" se ha obtenido un 61% de resultado.
</t>
  </si>
  <si>
    <r>
      <rPr>
        <b/>
        <sz val="8"/>
        <color indexed="8"/>
        <rFont val="Arial Narrow"/>
        <family val="2"/>
      </rPr>
      <t>Días tardados en presentar el informe de progreso actualizado y solicitud de desembolso al ALF:</t>
    </r>
    <r>
      <rPr>
        <sz val="8"/>
        <color indexed="8"/>
        <rFont val="Arial Narrow"/>
        <family val="2"/>
      </rPr>
      <t xml:space="preserve"> Se registró un día de retraso en el envío del informe.
</t>
    </r>
    <r>
      <rPr>
        <b/>
        <sz val="8"/>
        <color indexed="8"/>
        <rFont val="Arial Narrow"/>
        <family val="2"/>
      </rPr>
      <t>Días que el desembolso ha tardado en llegar al RP:</t>
    </r>
    <r>
      <rPr>
        <sz val="8"/>
        <color indexed="8"/>
        <rFont val="Arial Narrow"/>
        <family val="2"/>
      </rPr>
      <t xml:space="preserve"> El 07-abril-2020 fue recibido el primer desembolso remitido por el FM, luego del envío del PUDR 2019 en fecha 29-feb-2020.
</t>
    </r>
    <r>
      <rPr>
        <b/>
        <sz val="8"/>
        <color indexed="8"/>
        <rFont val="Arial Narrow"/>
        <family val="2"/>
      </rPr>
      <t xml:space="preserve">Días en que el desembolso ha tardado en llegar a los sub receptores: </t>
    </r>
    <r>
      <rPr>
        <sz val="8"/>
        <color indexed="8"/>
        <rFont val="Arial Narrow"/>
        <family val="2"/>
      </rPr>
      <t>Se logró un promedio de 2,6 días, versus 2 días establecidos en los procedimientos.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</si>
</sst>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1" formatCode="_ * #,##0_ ;_ * \-#,##0_ ;_ * &quot;-&quot;_ ;_ @_ "/>
    <numFmt numFmtId="164" formatCode="_(* #,##0_);_(* \(#,##0\);_(* &quot;-&quot;_);_(@_)"/>
    <numFmt numFmtId="165" formatCode="[$€]#,##0.00\ ;[$€]\(#,##0.00\);[$€]\-#\ ;@\ "/>
    <numFmt numFmtId="166" formatCode="#,##0.00\ ;&quot; (&quot;#,##0.00\);&quot; -&quot;#\ ;@\ "/>
    <numFmt numFmtId="167" formatCode="&quot; Q&quot;#,##0.00\ ;&quot; Q(&quot;#,##0.00\);&quot; Q-&quot;#\ ;@\ "/>
    <numFmt numFmtId="168" formatCode="d&quot; de &quot;mmm&quot; de &quot;yy"/>
    <numFmt numFmtId="169" formatCode="\Q#,##0\ ;[Red]&quot;(Q&quot;#,##0\)"/>
    <numFmt numFmtId="170" formatCode="#,##0\ ;&quot; (&quot;#,##0\);&quot; -&quot;#\ ;@\ "/>
    <numFmt numFmtId="171" formatCode="#.###"/>
    <numFmt numFmtId="172" formatCode="#,###.#####"/>
    <numFmt numFmtId="173" formatCode="#,000%"/>
    <numFmt numFmtId="174" formatCode="#,###"/>
    <numFmt numFmtId="175" formatCode="#"/>
    <numFmt numFmtId="176" formatCode="0.0"/>
    <numFmt numFmtId="177" formatCode="_(* #,##0_);_(* \(#,##0\);_(* \-??_);_(@_)"/>
    <numFmt numFmtId="178" formatCode="dd\/mm\/yyyy"/>
    <numFmt numFmtId="179" formatCode="[$$-409]#,##0\ ;\([$$-409]#,##0\)"/>
    <numFmt numFmtId="180" formatCode="d/mmm/yyyy;@"/>
    <numFmt numFmtId="181" formatCode="dd\/mm\/yy\ hh:mm"/>
    <numFmt numFmtId="182" formatCode="#,000"/>
    <numFmt numFmtId="183" formatCode="&quot;&quot;;&quot;&quot;;&quot;&quot;;&quot;Financial Variance in %&quot;"/>
    <numFmt numFmtId="184" formatCode="0.000"/>
    <numFmt numFmtId="185" formatCode="#,##0.0\ ;&quot; (&quot;#,##0.0\);&quot; -&quot;#.0\ ;@\ "/>
    <numFmt numFmtId="186" formatCode="_(* #,##0.0_);_(* \(#,##0.0\);_(* &quot;-&quot;_);_(@_)"/>
    <numFmt numFmtId="187" formatCode="_(* #,##0.00_);_(* \(#,##0.00\);_(* &quot;-&quot;_);_(@_)"/>
    <numFmt numFmtId="188" formatCode="#,##0.0_);[Red]\(#,##0.0\)"/>
    <numFmt numFmtId="189" formatCode="#.##"/>
    <numFmt numFmtId="190" formatCode="#.#####"/>
    <numFmt numFmtId="191" formatCode="00000"/>
  </numFmts>
  <fonts count="134" x14ac:knownFonts="1">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0"/>
      <name val="Arial"/>
      <family val="2"/>
    </font>
    <font>
      <b/>
      <sz val="11"/>
      <color indexed="63"/>
      <name val="Calibri"/>
      <family val="2"/>
    </font>
    <font>
      <b/>
      <sz val="18"/>
      <color indexed="62"/>
      <name val="Cambria"/>
      <family val="2"/>
    </font>
    <font>
      <sz val="11"/>
      <color indexed="53"/>
      <name val="Calibri"/>
      <family val="2"/>
    </font>
    <font>
      <sz val="22"/>
      <color indexed="9"/>
      <name val="Calibri"/>
      <family val="2"/>
    </font>
    <font>
      <sz val="28"/>
      <color indexed="9"/>
      <name val="Calibri"/>
      <family val="2"/>
    </font>
    <font>
      <b/>
      <sz val="14"/>
      <color indexed="8"/>
      <name val="Calibri"/>
      <family val="2"/>
    </font>
    <font>
      <sz val="10"/>
      <color indexed="9"/>
      <name val="Arial"/>
      <family val="2"/>
    </font>
    <font>
      <sz val="11"/>
      <color indexed="8"/>
      <name val="Arial"/>
      <family val="2"/>
    </font>
    <font>
      <b/>
      <sz val="18"/>
      <color indexed="8"/>
      <name val="Calibri"/>
      <family val="2"/>
    </font>
    <font>
      <sz val="16"/>
      <color indexed="8"/>
      <name val="Calibri"/>
      <family val="2"/>
    </font>
    <font>
      <b/>
      <sz val="12"/>
      <color indexed="8"/>
      <name val="Arial"/>
      <family val="2"/>
    </font>
    <font>
      <b/>
      <sz val="11"/>
      <color indexed="8"/>
      <name val="Arial"/>
      <family val="2"/>
    </font>
    <font>
      <b/>
      <i/>
      <sz val="11"/>
      <color indexed="8"/>
      <name val="Arial"/>
      <family val="2"/>
    </font>
    <font>
      <i/>
      <sz val="11"/>
      <color indexed="8"/>
      <name val="Arial"/>
      <family val="2"/>
    </font>
    <font>
      <sz val="11"/>
      <name val="Arial"/>
      <family val="2"/>
    </font>
    <font>
      <b/>
      <sz val="14"/>
      <color indexed="61"/>
      <name val="Calibri"/>
      <family val="2"/>
    </font>
    <font>
      <b/>
      <sz val="11"/>
      <color indexed="8"/>
      <name val="Calibri"/>
      <family val="2"/>
    </font>
    <font>
      <b/>
      <sz val="12"/>
      <color indexed="8"/>
      <name val="Calibri"/>
      <family val="2"/>
    </font>
    <font>
      <b/>
      <sz val="12"/>
      <name val="Arial"/>
      <family val="2"/>
    </font>
    <font>
      <sz val="10"/>
      <color indexed="8"/>
      <name val="Calibri"/>
      <family val="2"/>
    </font>
    <font>
      <sz val="14"/>
      <color indexed="9"/>
      <name val="Calibri"/>
      <family val="2"/>
    </font>
    <font>
      <i/>
      <sz val="11"/>
      <color indexed="8"/>
      <name val="Calibri"/>
      <family val="2"/>
    </font>
    <font>
      <sz val="11"/>
      <color indexed="12"/>
      <name val="Calibri"/>
      <family val="2"/>
    </font>
    <font>
      <sz val="11"/>
      <name val="Calibri"/>
      <family val="2"/>
    </font>
    <font>
      <b/>
      <sz val="11"/>
      <color indexed="16"/>
      <name val="Calibri"/>
      <family val="2"/>
    </font>
    <font>
      <sz val="11"/>
      <color indexed="16"/>
      <name val="Calibri"/>
      <family val="2"/>
    </font>
    <font>
      <b/>
      <sz val="8"/>
      <color indexed="32"/>
      <name val="Tahoma"/>
      <family val="2"/>
    </font>
    <font>
      <sz val="28"/>
      <name val="Calibri"/>
      <family val="2"/>
    </font>
    <font>
      <b/>
      <sz val="11"/>
      <name val="Calibri"/>
      <family val="2"/>
    </font>
    <font>
      <sz val="11"/>
      <color indexed="9"/>
      <name val="Arial"/>
      <family val="2"/>
    </font>
    <font>
      <b/>
      <sz val="11"/>
      <color indexed="61"/>
      <name val="Calibri"/>
      <family val="2"/>
    </font>
    <font>
      <sz val="11"/>
      <color indexed="59"/>
      <name val="Calibri"/>
      <family val="2"/>
    </font>
    <font>
      <b/>
      <i/>
      <sz val="14"/>
      <color indexed="12"/>
      <name val="Calibri"/>
      <family val="2"/>
    </font>
    <font>
      <sz val="11"/>
      <color indexed="46"/>
      <name val="Calibri"/>
      <family val="2"/>
    </font>
    <font>
      <sz val="9"/>
      <color indexed="8"/>
      <name val="Verdana"/>
      <family val="2"/>
    </font>
    <font>
      <b/>
      <sz val="10"/>
      <name val="Verdana"/>
      <family val="2"/>
    </font>
    <font>
      <sz val="8"/>
      <color indexed="8"/>
      <name val="Verdana"/>
      <family val="2"/>
    </font>
    <font>
      <b/>
      <sz val="10"/>
      <color indexed="16"/>
      <name val="Arial"/>
      <family val="2"/>
    </font>
    <font>
      <sz val="11"/>
      <color indexed="16"/>
      <name val="Arial Black"/>
      <family val="2"/>
    </font>
    <font>
      <b/>
      <sz val="14"/>
      <color indexed="16"/>
      <name val="Calibri"/>
      <family val="2"/>
    </font>
    <font>
      <sz val="9"/>
      <color indexed="16"/>
      <name val="Verdana"/>
      <family val="2"/>
    </font>
    <font>
      <b/>
      <sz val="10"/>
      <color indexed="16"/>
      <name val="Verdana"/>
      <family val="2"/>
    </font>
    <font>
      <b/>
      <sz val="14"/>
      <color indexed="9"/>
      <name val="Calibri"/>
      <family val="2"/>
    </font>
    <font>
      <sz val="10"/>
      <color indexed="59"/>
      <name val="Calibri"/>
      <family val="2"/>
    </font>
    <font>
      <sz val="11"/>
      <color indexed="8"/>
      <name val="Calibri"/>
      <family val="2"/>
    </font>
    <font>
      <sz val="22"/>
      <color indexed="9"/>
      <name val="Arial Narrow"/>
      <family val="2"/>
    </font>
    <font>
      <b/>
      <sz val="14"/>
      <color indexed="8"/>
      <name val="Arial Narrow"/>
      <family val="2"/>
    </font>
    <font>
      <b/>
      <sz val="16"/>
      <color indexed="8"/>
      <name val="Arial Narrow"/>
      <family val="2"/>
    </font>
    <font>
      <sz val="11"/>
      <color indexed="8"/>
      <name val="Arial Narrow"/>
      <family val="2"/>
    </font>
    <font>
      <sz val="14"/>
      <color indexed="9"/>
      <name val="Arial Narrow"/>
      <family val="2"/>
    </font>
    <font>
      <sz val="16"/>
      <color indexed="9"/>
      <name val="Arial Narrow"/>
      <family val="2"/>
    </font>
    <font>
      <i/>
      <sz val="11"/>
      <color indexed="8"/>
      <name val="Arial Narrow"/>
      <family val="2"/>
    </font>
    <font>
      <sz val="11"/>
      <color indexed="9"/>
      <name val="Arial Narrow"/>
      <family val="2"/>
    </font>
    <font>
      <i/>
      <sz val="9"/>
      <color indexed="8"/>
      <name val="Arial Narrow"/>
      <family val="2"/>
    </font>
    <font>
      <b/>
      <sz val="14"/>
      <color indexed="60"/>
      <name val="Arial Narrow"/>
      <family val="2"/>
    </font>
    <font>
      <b/>
      <sz val="11"/>
      <color indexed="60"/>
      <name val="Arial Narrow"/>
      <family val="2"/>
    </font>
    <font>
      <b/>
      <i/>
      <sz val="11"/>
      <color indexed="8"/>
      <name val="Arial Narrow"/>
      <family val="2"/>
    </font>
    <font>
      <b/>
      <sz val="11"/>
      <color indexed="8"/>
      <name val="Arial Narrow"/>
      <family val="2"/>
    </font>
    <font>
      <b/>
      <sz val="10"/>
      <color indexed="8"/>
      <name val="Arial Narrow"/>
      <family val="2"/>
    </font>
    <font>
      <sz val="10"/>
      <color indexed="8"/>
      <name val="Arial Narrow"/>
      <family val="2"/>
    </font>
    <font>
      <sz val="11"/>
      <name val="Arial Narrow"/>
      <family val="2"/>
    </font>
    <font>
      <b/>
      <sz val="11"/>
      <color indexed="16"/>
      <name val="Arial Narrow"/>
      <family val="2"/>
    </font>
    <font>
      <sz val="11"/>
      <color indexed="60"/>
      <name val="Arial Narrow"/>
      <family val="2"/>
    </font>
    <font>
      <sz val="11"/>
      <color indexed="16"/>
      <name val="Arial Narrow"/>
      <family val="2"/>
    </font>
    <font>
      <b/>
      <sz val="10"/>
      <color indexed="16"/>
      <name val="Arial Narrow"/>
      <family val="2"/>
    </font>
    <font>
      <sz val="10"/>
      <color indexed="60"/>
      <name val="Arial Narrow"/>
      <family val="2"/>
    </font>
    <font>
      <b/>
      <sz val="10"/>
      <color indexed="60"/>
      <name val="Arial Narrow"/>
      <family val="2"/>
    </font>
    <font>
      <sz val="10"/>
      <name val="Arial Narrow"/>
      <family val="2"/>
    </font>
    <font>
      <b/>
      <sz val="14"/>
      <color indexed="40"/>
      <name val="Arial Narrow"/>
      <family val="2"/>
    </font>
    <font>
      <sz val="11"/>
      <color indexed="12"/>
      <name val="Arial Narrow"/>
      <family val="2"/>
    </font>
    <font>
      <b/>
      <sz val="14"/>
      <color indexed="44"/>
      <name val="Arial Narrow"/>
      <family val="2"/>
    </font>
    <font>
      <sz val="11"/>
      <color indexed="40"/>
      <name val="Arial Narrow"/>
      <family val="2"/>
    </font>
    <font>
      <i/>
      <sz val="11"/>
      <name val="Arial Narrow"/>
      <family val="2"/>
    </font>
    <font>
      <sz val="14"/>
      <name val="Arial Narrow"/>
      <family val="2"/>
    </font>
    <font>
      <b/>
      <sz val="14"/>
      <color indexed="51"/>
      <name val="Arial Narrow"/>
      <family val="2"/>
    </font>
    <font>
      <b/>
      <sz val="10"/>
      <color indexed="53"/>
      <name val="Arial Narrow"/>
      <family val="2"/>
    </font>
    <font>
      <b/>
      <sz val="11"/>
      <color indexed="52"/>
      <name val="Arial Narrow"/>
      <family val="2"/>
    </font>
    <font>
      <b/>
      <sz val="10"/>
      <name val="Arial Narrow"/>
      <family val="2"/>
    </font>
    <font>
      <b/>
      <sz val="12"/>
      <color indexed="8"/>
      <name val="Arial Narrow"/>
      <family val="2"/>
    </font>
    <font>
      <sz val="12"/>
      <color indexed="8"/>
      <name val="Arial Narrow"/>
      <family val="2"/>
    </font>
    <font>
      <sz val="14"/>
      <color indexed="8"/>
      <name val="Arial Narrow"/>
      <family val="2"/>
    </font>
    <font>
      <sz val="12"/>
      <color indexed="9"/>
      <name val="Arial Narrow"/>
      <family val="2"/>
    </font>
    <font>
      <sz val="9"/>
      <color indexed="8"/>
      <name val="Arial Narrow"/>
      <family val="2"/>
    </font>
    <font>
      <b/>
      <i/>
      <sz val="14"/>
      <color indexed="12"/>
      <name val="Arial Narrow"/>
      <family val="2"/>
    </font>
    <font>
      <b/>
      <sz val="10"/>
      <color indexed="63"/>
      <name val="Arial Narrow"/>
      <family val="2"/>
    </font>
    <font>
      <b/>
      <sz val="12"/>
      <color indexed="56"/>
      <name val="Arial Narrow"/>
      <family val="2"/>
    </font>
    <font>
      <b/>
      <sz val="8"/>
      <name val="Arial Narrow"/>
      <family val="2"/>
    </font>
    <font>
      <b/>
      <sz val="8"/>
      <color indexed="9"/>
      <name val="Arial Narrow"/>
      <family val="2"/>
    </font>
    <font>
      <sz val="8"/>
      <name val="Arial Narrow"/>
      <family val="2"/>
    </font>
    <font>
      <sz val="7"/>
      <color indexed="43"/>
      <name val="Arial Narrow"/>
      <family val="2"/>
    </font>
    <font>
      <sz val="7"/>
      <color indexed="23"/>
      <name val="Arial Narrow"/>
      <family val="2"/>
    </font>
    <font>
      <sz val="8"/>
      <color indexed="8"/>
      <name val="Arial Narrow"/>
      <family val="2"/>
    </font>
    <font>
      <b/>
      <sz val="8"/>
      <color indexed="56"/>
      <name val="Arial Narrow"/>
      <family val="2"/>
    </font>
    <font>
      <sz val="8"/>
      <color indexed="9"/>
      <name val="Arial Narrow"/>
      <family val="2"/>
    </font>
    <font>
      <b/>
      <sz val="9"/>
      <color indexed="8"/>
      <name val="Arial Narrow"/>
      <family val="2"/>
    </font>
    <font>
      <b/>
      <sz val="9"/>
      <name val="Arial Narrow"/>
      <family val="2"/>
    </font>
    <font>
      <b/>
      <sz val="8"/>
      <color indexed="8"/>
      <name val="Arial Narrow"/>
      <family val="2"/>
    </font>
    <font>
      <b/>
      <sz val="11"/>
      <name val="Arial Narrow"/>
      <family val="2"/>
    </font>
    <font>
      <i/>
      <sz val="8"/>
      <color indexed="8"/>
      <name val="Arial Narrow"/>
      <family val="2"/>
    </font>
    <font>
      <sz val="9"/>
      <color indexed="16"/>
      <name val="Arial Narrow"/>
      <family val="2"/>
    </font>
    <font>
      <sz val="7"/>
      <color indexed="16"/>
      <name val="Arial Narrow"/>
      <family val="2"/>
    </font>
    <font>
      <sz val="12"/>
      <color indexed="8"/>
      <name val="Calibri"/>
      <family val="2"/>
    </font>
    <font>
      <sz val="10"/>
      <color indexed="46"/>
      <name val="Calibri"/>
      <family val="2"/>
    </font>
    <font>
      <b/>
      <sz val="11"/>
      <color rgb="FFFF0000"/>
      <name val="Arial Narrow"/>
      <family val="2"/>
    </font>
    <font>
      <b/>
      <sz val="14"/>
      <color rgb="FFFF0000"/>
      <name val="Arial Narrow"/>
      <family val="2"/>
    </font>
    <font>
      <sz val="9"/>
      <color indexed="81"/>
      <name val="Tahoma"/>
      <family val="2"/>
    </font>
    <font>
      <b/>
      <sz val="9"/>
      <color indexed="81"/>
      <name val="Tahoma"/>
      <family val="2"/>
    </font>
    <font>
      <sz val="11"/>
      <color rgb="FF0070C0"/>
      <name val="Calibri"/>
      <family val="2"/>
    </font>
    <font>
      <b/>
      <sz val="11"/>
      <color rgb="FF00B050"/>
      <name val="Calibri"/>
      <family val="2"/>
    </font>
    <font>
      <b/>
      <sz val="12"/>
      <color rgb="FF0070C0"/>
      <name val="Calibri"/>
      <family val="2"/>
    </font>
    <font>
      <b/>
      <sz val="12"/>
      <color rgb="FF00B050"/>
      <name val="Calibri"/>
      <family val="2"/>
    </font>
    <font>
      <sz val="8"/>
      <color indexed="8"/>
      <name val="Arial"/>
      <family val="2"/>
    </font>
    <font>
      <sz val="9"/>
      <color indexed="8"/>
      <name val="Calibri"/>
      <family val="2"/>
    </font>
    <font>
      <sz val="12"/>
      <color indexed="8"/>
      <name val="Arial"/>
      <family val="2"/>
    </font>
    <font>
      <sz val="11"/>
      <color theme="3"/>
      <name val="Arial Narrow"/>
      <family val="2"/>
    </font>
    <font>
      <b/>
      <sz val="12"/>
      <color theme="1"/>
      <name val="Calibri"/>
      <family val="2"/>
      <scheme val="minor"/>
    </font>
    <font>
      <sz val="12"/>
      <color theme="1"/>
      <name val="Calibri"/>
      <family val="2"/>
      <scheme val="minor"/>
    </font>
    <font>
      <sz val="10"/>
      <color theme="3" tint="0.39997558519241921"/>
      <name val="Arial Narrow"/>
      <family val="2"/>
    </font>
    <font>
      <sz val="10"/>
      <color rgb="FFFF0000"/>
      <name val="Arial Narrow"/>
      <family val="2"/>
    </font>
    <font>
      <sz val="11"/>
      <color rgb="FFFF0000"/>
      <name val="Arial Narrow"/>
      <family val="2"/>
    </font>
    <font>
      <sz val="11"/>
      <color theme="1"/>
      <name val="Arial Narrow"/>
      <family val="2"/>
    </font>
  </fonts>
  <fills count="34">
    <fill>
      <patternFill patternType="none"/>
    </fill>
    <fill>
      <patternFill patternType="gray125"/>
    </fill>
    <fill>
      <patternFill patternType="solid">
        <fgColor indexed="9"/>
        <bgColor indexed="41"/>
      </patternFill>
    </fill>
    <fill>
      <patternFill patternType="solid">
        <fgColor indexed="47"/>
        <bgColor indexed="34"/>
      </patternFill>
    </fill>
    <fill>
      <patternFill patternType="solid">
        <fgColor indexed="26"/>
        <bgColor indexed="41"/>
      </patternFill>
    </fill>
    <fill>
      <patternFill patternType="solid">
        <fgColor indexed="27"/>
        <bgColor indexed="42"/>
      </patternFill>
    </fill>
    <fill>
      <patternFill patternType="solid">
        <fgColor indexed="22"/>
        <bgColor indexed="31"/>
      </patternFill>
    </fill>
    <fill>
      <patternFill patternType="solid">
        <fgColor indexed="29"/>
        <bgColor indexed="46"/>
      </patternFill>
    </fill>
    <fill>
      <patternFill patternType="solid">
        <fgColor indexed="43"/>
        <bgColor indexed="34"/>
      </patternFill>
    </fill>
    <fill>
      <patternFill patternType="solid">
        <fgColor indexed="44"/>
        <bgColor indexed="24"/>
      </patternFill>
    </fill>
    <fill>
      <patternFill patternType="solid">
        <fgColor indexed="49"/>
        <bgColor indexed="40"/>
      </patternFill>
    </fill>
    <fill>
      <patternFill patternType="solid">
        <fgColor indexed="46"/>
        <bgColor indexed="29"/>
      </patternFill>
    </fill>
    <fill>
      <patternFill patternType="solid">
        <fgColor indexed="53"/>
        <bgColor indexed="61"/>
      </patternFill>
    </fill>
    <fill>
      <patternFill patternType="solid">
        <fgColor indexed="57"/>
        <bgColor indexed="19"/>
      </patternFill>
    </fill>
    <fill>
      <patternFill patternType="solid">
        <fgColor indexed="54"/>
        <bgColor indexed="23"/>
      </patternFill>
    </fill>
    <fill>
      <patternFill patternType="solid">
        <fgColor indexed="61"/>
        <bgColor indexed="46"/>
      </patternFill>
    </fill>
    <fill>
      <patternFill patternType="solid">
        <fgColor indexed="45"/>
        <bgColor indexed="29"/>
      </patternFill>
    </fill>
    <fill>
      <patternFill patternType="solid">
        <fgColor indexed="55"/>
        <bgColor indexed="23"/>
      </patternFill>
    </fill>
    <fill>
      <patternFill patternType="solid">
        <fgColor indexed="42"/>
        <bgColor indexed="27"/>
      </patternFill>
    </fill>
    <fill>
      <patternFill patternType="solid">
        <fgColor indexed="41"/>
        <bgColor indexed="9"/>
      </patternFill>
    </fill>
    <fill>
      <patternFill patternType="solid">
        <fgColor indexed="34"/>
        <bgColor indexed="43"/>
      </patternFill>
    </fill>
    <fill>
      <patternFill patternType="solid">
        <fgColor indexed="25"/>
        <bgColor indexed="60"/>
      </patternFill>
    </fill>
    <fill>
      <patternFill patternType="solid">
        <fgColor indexed="11"/>
        <bgColor indexed="19"/>
      </patternFill>
    </fill>
    <fill>
      <patternFill patternType="solid">
        <fgColor indexed="18"/>
        <bgColor indexed="56"/>
      </patternFill>
    </fill>
    <fill>
      <patternFill patternType="solid">
        <fgColor indexed="62"/>
        <bgColor indexed="56"/>
      </patternFill>
    </fill>
    <fill>
      <patternFill patternType="solid">
        <fgColor indexed="13"/>
        <bgColor indexed="51"/>
      </patternFill>
    </fill>
    <fill>
      <patternFill patternType="solid">
        <fgColor theme="0"/>
        <bgColor indexed="64"/>
      </patternFill>
    </fill>
    <fill>
      <patternFill patternType="solid">
        <fgColor rgb="FFFF0000"/>
        <bgColor indexed="19"/>
      </patternFill>
    </fill>
    <fill>
      <patternFill patternType="solid">
        <fgColor rgb="FFFFFF00"/>
        <bgColor indexed="64"/>
      </patternFill>
    </fill>
    <fill>
      <patternFill patternType="solid">
        <fgColor indexed="34"/>
        <bgColor rgb="FFFFFF99"/>
      </patternFill>
    </fill>
    <fill>
      <patternFill patternType="solid">
        <fgColor indexed="43"/>
        <bgColor rgb="FFFFFF99"/>
      </patternFill>
    </fill>
    <fill>
      <patternFill patternType="solid">
        <fgColor indexed="65"/>
        <bgColor theme="0"/>
      </patternFill>
    </fill>
    <fill>
      <patternFill patternType="solid">
        <fgColor theme="0"/>
        <bgColor theme="0"/>
      </patternFill>
    </fill>
    <fill>
      <patternFill patternType="solid">
        <fgColor rgb="FF99FF99"/>
        <bgColor indexed="64"/>
      </patternFill>
    </fill>
  </fills>
  <borders count="2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30"/>
      </bottom>
      <diagonal/>
    </border>
    <border>
      <left style="thin">
        <color indexed="32"/>
      </left>
      <right/>
      <top style="thin">
        <color indexed="32"/>
      </top>
      <bottom style="thin">
        <color indexed="32"/>
      </bottom>
      <diagonal/>
    </border>
    <border>
      <left/>
      <right/>
      <top style="thin">
        <color indexed="32"/>
      </top>
      <bottom style="thin">
        <color indexed="32"/>
      </bottom>
      <diagonal/>
    </border>
    <border>
      <left/>
      <right style="thin">
        <color indexed="32"/>
      </right>
      <top style="thin">
        <color indexed="32"/>
      </top>
      <bottom style="thin">
        <color indexed="32"/>
      </bottom>
      <diagonal/>
    </border>
    <border>
      <left style="thin">
        <color indexed="32"/>
      </left>
      <right style="thin">
        <color indexed="32"/>
      </right>
      <top style="thin">
        <color indexed="32"/>
      </top>
      <bottom style="thin">
        <color indexed="32"/>
      </bottom>
      <diagonal/>
    </border>
    <border>
      <left style="thin">
        <color indexed="32"/>
      </left>
      <right/>
      <top/>
      <bottom/>
      <diagonal/>
    </border>
    <border>
      <left/>
      <right/>
      <top/>
      <bottom style="thick">
        <color indexed="60"/>
      </bottom>
      <diagonal/>
    </border>
    <border>
      <left style="thick">
        <color indexed="60"/>
      </left>
      <right style="thick">
        <color indexed="60"/>
      </right>
      <top style="thick">
        <color indexed="60"/>
      </top>
      <bottom style="thick">
        <color indexed="60"/>
      </bottom>
      <diagonal/>
    </border>
    <border>
      <left style="thick">
        <color indexed="16"/>
      </left>
      <right style="thin">
        <color indexed="16"/>
      </right>
      <top style="thin">
        <color indexed="16"/>
      </top>
      <bottom style="thin">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thick">
        <color indexed="16"/>
      </right>
      <top style="thick">
        <color indexed="16"/>
      </top>
      <bottom style="thin">
        <color indexed="16"/>
      </bottom>
      <diagonal/>
    </border>
    <border>
      <left style="thick">
        <color indexed="16"/>
      </left>
      <right style="thin">
        <color indexed="16"/>
      </right>
      <top/>
      <bottom style="thin">
        <color indexed="16"/>
      </bottom>
      <diagonal/>
    </border>
    <border>
      <left style="thin">
        <color indexed="16"/>
      </left>
      <right style="thin">
        <color indexed="16"/>
      </right>
      <top style="thin">
        <color indexed="16"/>
      </top>
      <bottom/>
      <diagonal/>
    </border>
    <border>
      <left style="thick">
        <color indexed="16"/>
      </left>
      <right/>
      <top style="thin">
        <color indexed="16"/>
      </top>
      <bottom style="thin">
        <color indexed="16"/>
      </bottom>
      <diagonal/>
    </border>
    <border>
      <left style="thick">
        <color indexed="16"/>
      </left>
      <right/>
      <top style="thin">
        <color indexed="16"/>
      </top>
      <bottom style="thick">
        <color indexed="16"/>
      </bottom>
      <diagonal/>
    </border>
    <border>
      <left style="thin">
        <color indexed="32"/>
      </left>
      <right style="thin">
        <color indexed="32"/>
      </right>
      <top style="thin">
        <color indexed="32"/>
      </top>
      <bottom style="thick">
        <color indexed="16"/>
      </bottom>
      <diagonal/>
    </border>
    <border>
      <left style="thick">
        <color indexed="60"/>
      </left>
      <right style="thin">
        <color indexed="60"/>
      </right>
      <top style="thick">
        <color indexed="60"/>
      </top>
      <bottom style="thin">
        <color indexed="60"/>
      </bottom>
      <diagonal/>
    </border>
    <border>
      <left style="thin">
        <color indexed="60"/>
      </left>
      <right style="thin">
        <color indexed="60"/>
      </right>
      <top style="thick">
        <color indexed="60"/>
      </top>
      <bottom style="thin">
        <color indexed="60"/>
      </bottom>
      <diagonal/>
    </border>
    <border>
      <left style="thin">
        <color indexed="60"/>
      </left>
      <right style="thick">
        <color indexed="60"/>
      </right>
      <top style="thick">
        <color indexed="60"/>
      </top>
      <bottom style="thin">
        <color indexed="60"/>
      </bottom>
      <diagonal/>
    </border>
    <border>
      <left style="thin">
        <color indexed="60"/>
      </left>
      <right style="thin">
        <color indexed="60"/>
      </right>
      <top style="thin">
        <color indexed="60"/>
      </top>
      <bottom style="thin">
        <color indexed="60"/>
      </bottom>
      <diagonal/>
    </border>
    <border>
      <left style="thick">
        <color indexed="60"/>
      </left>
      <right style="thin">
        <color indexed="60"/>
      </right>
      <top style="thin">
        <color indexed="60"/>
      </top>
      <bottom style="thick">
        <color indexed="60"/>
      </bottom>
      <diagonal/>
    </border>
    <border>
      <left style="thin">
        <color indexed="60"/>
      </left>
      <right style="thin">
        <color indexed="60"/>
      </right>
      <top style="thin">
        <color indexed="60"/>
      </top>
      <bottom style="thick">
        <color indexed="60"/>
      </bottom>
      <diagonal/>
    </border>
    <border>
      <left style="thin">
        <color indexed="60"/>
      </left>
      <right style="thick">
        <color indexed="60"/>
      </right>
      <top style="thin">
        <color indexed="60"/>
      </top>
      <bottom style="thick">
        <color indexed="60"/>
      </bottom>
      <diagonal/>
    </border>
    <border>
      <left style="thick">
        <color indexed="60"/>
      </left>
      <right/>
      <top style="thick">
        <color indexed="60"/>
      </top>
      <bottom style="thin">
        <color indexed="32"/>
      </bottom>
      <diagonal/>
    </border>
    <border>
      <left style="thin">
        <color indexed="60"/>
      </left>
      <right style="thin">
        <color indexed="60"/>
      </right>
      <top style="thick">
        <color indexed="60"/>
      </top>
      <bottom style="thin">
        <color indexed="32"/>
      </bottom>
      <diagonal/>
    </border>
    <border>
      <left/>
      <right style="thick">
        <color indexed="60"/>
      </right>
      <top style="thick">
        <color indexed="60"/>
      </top>
      <bottom/>
      <diagonal/>
    </border>
    <border>
      <left style="thick">
        <color indexed="60"/>
      </left>
      <right style="thin">
        <color indexed="32"/>
      </right>
      <top style="thin">
        <color indexed="32"/>
      </top>
      <bottom style="thin">
        <color indexed="32"/>
      </bottom>
      <diagonal/>
    </border>
    <border>
      <left style="thin">
        <color indexed="32"/>
      </left>
      <right style="thick">
        <color indexed="60"/>
      </right>
      <top style="thin">
        <color indexed="32"/>
      </top>
      <bottom style="thin">
        <color indexed="32"/>
      </bottom>
      <diagonal/>
    </border>
    <border>
      <left style="thick">
        <color indexed="60"/>
      </left>
      <right style="thin">
        <color indexed="32"/>
      </right>
      <top style="thin">
        <color indexed="32"/>
      </top>
      <bottom style="thick">
        <color indexed="60"/>
      </bottom>
      <diagonal/>
    </border>
    <border>
      <left style="thin">
        <color indexed="32"/>
      </left>
      <right style="thick">
        <color indexed="60"/>
      </right>
      <top style="thin">
        <color indexed="32"/>
      </top>
      <bottom style="thick">
        <color indexed="60"/>
      </bottom>
      <diagonal/>
    </border>
    <border>
      <left style="thick">
        <color indexed="16"/>
      </left>
      <right style="thin">
        <color indexed="32"/>
      </right>
      <top style="thin">
        <color indexed="32"/>
      </top>
      <bottom style="thin">
        <color indexed="32"/>
      </bottom>
      <diagonal/>
    </border>
    <border>
      <left style="thin">
        <color indexed="32"/>
      </left>
      <right style="thick">
        <color indexed="16"/>
      </right>
      <top style="thin">
        <color indexed="32"/>
      </top>
      <bottom style="thin">
        <color indexed="32"/>
      </bottom>
      <diagonal/>
    </border>
    <border>
      <left style="thick">
        <color indexed="32"/>
      </left>
      <right style="thin">
        <color indexed="32"/>
      </right>
      <top style="thin">
        <color indexed="32"/>
      </top>
      <bottom style="thin">
        <color indexed="32"/>
      </bottom>
      <diagonal/>
    </border>
    <border>
      <left style="thick">
        <color indexed="16"/>
      </left>
      <right style="thin">
        <color indexed="32"/>
      </right>
      <top style="thin">
        <color indexed="32"/>
      </top>
      <bottom style="thick">
        <color indexed="16"/>
      </bottom>
      <diagonal/>
    </border>
    <border>
      <left style="thin">
        <color indexed="32"/>
      </left>
      <right style="thick">
        <color indexed="16"/>
      </right>
      <top style="thin">
        <color indexed="32"/>
      </top>
      <bottom style="thick">
        <color indexed="16"/>
      </bottom>
      <diagonal/>
    </border>
    <border>
      <left/>
      <right/>
      <top/>
      <bottom style="thick">
        <color indexed="12"/>
      </bottom>
      <diagonal/>
    </border>
    <border>
      <left style="thick">
        <color indexed="12"/>
      </left>
      <right/>
      <top style="thick">
        <color indexed="12"/>
      </top>
      <bottom style="thick">
        <color indexed="12"/>
      </bottom>
      <diagonal/>
    </border>
    <border>
      <left style="thick">
        <color indexed="12"/>
      </left>
      <right/>
      <top/>
      <bottom/>
      <diagonal/>
    </border>
    <border>
      <left style="thin">
        <color indexed="32"/>
      </left>
      <right style="thin">
        <color indexed="32"/>
      </right>
      <top style="thick">
        <color indexed="48"/>
      </top>
      <bottom style="thin">
        <color indexed="32"/>
      </bottom>
      <diagonal/>
    </border>
    <border>
      <left style="thin">
        <color indexed="32"/>
      </left>
      <right style="thick">
        <color indexed="48"/>
      </right>
      <top style="thick">
        <color indexed="48"/>
      </top>
      <bottom style="thin">
        <color indexed="32"/>
      </bottom>
      <diagonal/>
    </border>
    <border>
      <left style="thick">
        <color indexed="48"/>
      </left>
      <right style="thin">
        <color indexed="32"/>
      </right>
      <top style="thin">
        <color indexed="32"/>
      </top>
      <bottom style="thin">
        <color indexed="32"/>
      </bottom>
      <diagonal/>
    </border>
    <border>
      <left style="thin">
        <color indexed="32"/>
      </left>
      <right style="thick">
        <color indexed="48"/>
      </right>
      <top style="thin">
        <color indexed="32"/>
      </top>
      <bottom style="thin">
        <color indexed="32"/>
      </bottom>
      <diagonal/>
    </border>
    <border>
      <left style="thick">
        <color indexed="48"/>
      </left>
      <right style="thin">
        <color indexed="32"/>
      </right>
      <top style="thin">
        <color indexed="32"/>
      </top>
      <bottom style="thick">
        <color indexed="48"/>
      </bottom>
      <diagonal/>
    </border>
    <border>
      <left style="thin">
        <color indexed="32"/>
      </left>
      <right style="thin">
        <color indexed="32"/>
      </right>
      <top style="thin">
        <color indexed="32"/>
      </top>
      <bottom style="thick">
        <color indexed="48"/>
      </bottom>
      <diagonal/>
    </border>
    <border>
      <left style="thin">
        <color indexed="32"/>
      </left>
      <right style="thick">
        <color indexed="48"/>
      </right>
      <top style="thin">
        <color indexed="32"/>
      </top>
      <bottom style="thick">
        <color indexed="48"/>
      </bottom>
      <diagonal/>
    </border>
    <border>
      <left style="thick">
        <color indexed="48"/>
      </left>
      <right/>
      <top style="thick">
        <color indexed="48"/>
      </top>
      <bottom/>
      <diagonal/>
    </border>
    <border>
      <left style="thick">
        <color indexed="32"/>
      </left>
      <right style="thin">
        <color indexed="32"/>
      </right>
      <top style="thick">
        <color indexed="32"/>
      </top>
      <bottom style="thin">
        <color indexed="32"/>
      </bottom>
      <diagonal/>
    </border>
    <border>
      <left style="thin">
        <color indexed="32"/>
      </left>
      <right style="thick">
        <color indexed="32"/>
      </right>
      <top style="thick">
        <color indexed="32"/>
      </top>
      <bottom style="thin">
        <color indexed="32"/>
      </bottom>
      <diagonal/>
    </border>
    <border>
      <left style="thin">
        <color indexed="58"/>
      </left>
      <right style="thin">
        <color indexed="58"/>
      </right>
      <top style="thin">
        <color indexed="58"/>
      </top>
      <bottom style="thin">
        <color indexed="58"/>
      </bottom>
      <diagonal/>
    </border>
    <border>
      <left/>
      <right style="thin">
        <color indexed="28"/>
      </right>
      <top style="thin">
        <color indexed="28"/>
      </top>
      <bottom style="thin">
        <color indexed="28"/>
      </bottom>
      <diagonal/>
    </border>
    <border>
      <left style="thin">
        <color indexed="28"/>
      </left>
      <right style="thin">
        <color indexed="28"/>
      </right>
      <top style="thin">
        <color indexed="28"/>
      </top>
      <bottom style="thin">
        <color indexed="28"/>
      </bottom>
      <diagonal/>
    </border>
    <border>
      <left style="thick">
        <color indexed="51"/>
      </left>
      <right style="thick">
        <color indexed="51"/>
      </right>
      <top style="thick">
        <color indexed="51"/>
      </top>
      <bottom style="thick">
        <color indexed="51"/>
      </bottom>
      <diagonal/>
    </border>
    <border>
      <left style="thick">
        <color indexed="51"/>
      </left>
      <right style="thick">
        <color indexed="51"/>
      </right>
      <top style="thick">
        <color indexed="51"/>
      </top>
      <bottom style="thin">
        <color indexed="32"/>
      </bottom>
      <diagonal/>
    </border>
    <border>
      <left/>
      <right style="thin">
        <color indexed="32"/>
      </right>
      <top style="thick">
        <color indexed="51"/>
      </top>
      <bottom style="thin">
        <color indexed="32"/>
      </bottom>
      <diagonal/>
    </border>
    <border>
      <left style="thin">
        <color indexed="32"/>
      </left>
      <right style="thin">
        <color indexed="32"/>
      </right>
      <top style="thick">
        <color indexed="51"/>
      </top>
      <bottom style="thin">
        <color indexed="32"/>
      </bottom>
      <diagonal/>
    </border>
    <border>
      <left style="thin">
        <color indexed="16"/>
      </left>
      <right style="thin">
        <color indexed="16"/>
      </right>
      <top style="thick">
        <color indexed="51"/>
      </top>
      <bottom style="thin">
        <color indexed="32"/>
      </bottom>
      <diagonal/>
    </border>
    <border>
      <left style="thin">
        <color indexed="16"/>
      </left>
      <right style="thick">
        <color indexed="51"/>
      </right>
      <top style="thick">
        <color indexed="51"/>
      </top>
      <bottom style="thin">
        <color indexed="32"/>
      </bottom>
      <diagonal/>
    </border>
    <border>
      <left/>
      <right/>
      <top/>
      <bottom style="thin">
        <color indexed="32"/>
      </bottom>
      <diagonal/>
    </border>
    <border>
      <left style="thin">
        <color indexed="32"/>
      </left>
      <right style="thin">
        <color indexed="32"/>
      </right>
      <top/>
      <bottom style="thin">
        <color indexed="32"/>
      </bottom>
      <diagonal/>
    </border>
    <border>
      <left style="thin">
        <color indexed="32"/>
      </left>
      <right style="thick">
        <color indexed="51"/>
      </right>
      <top style="thin">
        <color indexed="32"/>
      </top>
      <bottom style="thin">
        <color indexed="32"/>
      </bottom>
      <diagonal/>
    </border>
    <border>
      <left style="thin">
        <color indexed="32"/>
      </left>
      <right style="thin">
        <color indexed="32"/>
      </right>
      <top style="thin">
        <color indexed="32"/>
      </top>
      <bottom style="thick">
        <color indexed="51"/>
      </bottom>
      <diagonal/>
    </border>
    <border>
      <left style="thin">
        <color indexed="32"/>
      </left>
      <right style="thick">
        <color indexed="51"/>
      </right>
      <top style="thin">
        <color indexed="32"/>
      </top>
      <bottom style="thick">
        <color indexed="51"/>
      </bottom>
      <diagonal/>
    </border>
    <border>
      <left style="thin">
        <color indexed="32"/>
      </left>
      <right/>
      <top/>
      <bottom style="thin">
        <color indexed="32"/>
      </bottom>
      <diagonal/>
    </border>
    <border>
      <left style="thin">
        <color indexed="32"/>
      </left>
      <right/>
      <top style="thin">
        <color indexed="32"/>
      </top>
      <bottom style="thick">
        <color indexed="51"/>
      </bottom>
      <diagonal/>
    </border>
    <border>
      <left/>
      <right/>
      <top style="thin">
        <color indexed="30"/>
      </top>
      <bottom style="thin">
        <color indexed="30"/>
      </bottom>
      <diagonal/>
    </border>
    <border>
      <left style="thin">
        <color indexed="32"/>
      </left>
      <right style="thick">
        <color indexed="32"/>
      </right>
      <top style="thin">
        <color indexed="32"/>
      </top>
      <bottom style="thin">
        <color indexed="32"/>
      </bottom>
      <diagonal/>
    </border>
    <border>
      <left style="thick">
        <color indexed="32"/>
      </left>
      <right style="thin">
        <color indexed="32"/>
      </right>
      <top style="thin">
        <color indexed="32"/>
      </top>
      <bottom style="thick">
        <color indexed="32"/>
      </bottom>
      <diagonal/>
    </border>
    <border>
      <left style="thin">
        <color indexed="32"/>
      </left>
      <right style="thick">
        <color indexed="32"/>
      </right>
      <top style="thin">
        <color indexed="32"/>
      </top>
      <bottom style="thick">
        <color indexed="32"/>
      </bottom>
      <diagonal/>
    </border>
    <border>
      <left style="thick">
        <color indexed="60"/>
      </left>
      <right style="dotted">
        <color indexed="32"/>
      </right>
      <top style="thick">
        <color indexed="60"/>
      </top>
      <bottom style="hair">
        <color indexed="32"/>
      </bottom>
      <diagonal/>
    </border>
    <border>
      <left style="dotted">
        <color indexed="32"/>
      </left>
      <right style="dotted">
        <color indexed="32"/>
      </right>
      <top style="thick">
        <color indexed="52"/>
      </top>
      <bottom style="hair">
        <color indexed="32"/>
      </bottom>
      <diagonal/>
    </border>
    <border>
      <left style="thick">
        <color indexed="60"/>
      </left>
      <right style="dotted">
        <color indexed="32"/>
      </right>
      <top style="hair">
        <color indexed="32"/>
      </top>
      <bottom style="hair">
        <color indexed="32"/>
      </bottom>
      <diagonal/>
    </border>
    <border>
      <left style="dotted">
        <color indexed="32"/>
      </left>
      <right style="dotted">
        <color indexed="32"/>
      </right>
      <top style="hair">
        <color indexed="32"/>
      </top>
      <bottom style="hair">
        <color indexed="32"/>
      </bottom>
      <diagonal/>
    </border>
    <border>
      <left style="thick">
        <color indexed="60"/>
      </left>
      <right style="dotted">
        <color indexed="32"/>
      </right>
      <top style="hair">
        <color indexed="32"/>
      </top>
      <bottom style="thick">
        <color indexed="60"/>
      </bottom>
      <diagonal/>
    </border>
    <border>
      <left style="dotted">
        <color indexed="32"/>
      </left>
      <right style="dotted">
        <color indexed="32"/>
      </right>
      <top style="hair">
        <color indexed="32"/>
      </top>
      <bottom style="thick">
        <color indexed="52"/>
      </bottom>
      <diagonal/>
    </border>
    <border>
      <left style="thick">
        <color indexed="62"/>
      </left>
      <right/>
      <top style="thick">
        <color indexed="62"/>
      </top>
      <bottom style="hair">
        <color indexed="32"/>
      </bottom>
      <diagonal/>
    </border>
    <border>
      <left style="dotted">
        <color indexed="62"/>
      </left>
      <right style="dotted">
        <color indexed="32"/>
      </right>
      <top style="thick">
        <color indexed="62"/>
      </top>
      <bottom style="hair">
        <color indexed="32"/>
      </bottom>
      <diagonal/>
    </border>
    <border>
      <left style="thick">
        <color indexed="62"/>
      </left>
      <right/>
      <top style="hair">
        <color indexed="32"/>
      </top>
      <bottom style="hair">
        <color indexed="32"/>
      </bottom>
      <diagonal/>
    </border>
    <border>
      <left style="dotted">
        <color indexed="62"/>
      </left>
      <right style="dotted">
        <color indexed="32"/>
      </right>
      <top style="hair">
        <color indexed="32"/>
      </top>
      <bottom style="hair">
        <color indexed="32"/>
      </bottom>
      <diagonal/>
    </border>
    <border>
      <left style="thick">
        <color indexed="62"/>
      </left>
      <right/>
      <top style="hair">
        <color indexed="32"/>
      </top>
      <bottom style="thick">
        <color indexed="62"/>
      </bottom>
      <diagonal/>
    </border>
    <border>
      <left style="dotted">
        <color indexed="62"/>
      </left>
      <right style="dotted">
        <color indexed="32"/>
      </right>
      <top style="hair">
        <color indexed="32"/>
      </top>
      <bottom style="thick">
        <color indexed="62"/>
      </bottom>
      <diagonal/>
    </border>
    <border>
      <left style="thick">
        <color indexed="51"/>
      </left>
      <right style="hair">
        <color indexed="32"/>
      </right>
      <top style="thick">
        <color indexed="51"/>
      </top>
      <bottom style="hair">
        <color indexed="32"/>
      </bottom>
      <diagonal/>
    </border>
    <border>
      <left style="hair">
        <color indexed="32"/>
      </left>
      <right style="hair">
        <color indexed="32"/>
      </right>
      <top style="thick">
        <color indexed="51"/>
      </top>
      <bottom style="hair">
        <color indexed="32"/>
      </bottom>
      <diagonal/>
    </border>
    <border>
      <left style="thick">
        <color indexed="51"/>
      </left>
      <right style="hair">
        <color indexed="32"/>
      </right>
      <top style="hair">
        <color indexed="32"/>
      </top>
      <bottom style="hair">
        <color indexed="32"/>
      </bottom>
      <diagonal/>
    </border>
    <border>
      <left style="hair">
        <color indexed="32"/>
      </left>
      <right style="hair">
        <color indexed="32"/>
      </right>
      <top/>
      <bottom style="hair">
        <color indexed="32"/>
      </bottom>
      <diagonal/>
    </border>
    <border>
      <left style="thick">
        <color indexed="51"/>
      </left>
      <right/>
      <top/>
      <bottom style="hair">
        <color indexed="32"/>
      </bottom>
      <diagonal/>
    </border>
    <border>
      <left style="hair">
        <color indexed="32"/>
      </left>
      <right style="hair">
        <color indexed="32"/>
      </right>
      <top/>
      <bottom/>
      <diagonal/>
    </border>
    <border>
      <left style="hair">
        <color indexed="32"/>
      </left>
      <right style="hair">
        <color indexed="32"/>
      </right>
      <top style="hair">
        <color indexed="32"/>
      </top>
      <bottom style="thick">
        <color indexed="51"/>
      </bottom>
      <diagonal/>
    </border>
    <border>
      <left/>
      <right/>
      <top/>
      <bottom style="thick">
        <color indexed="18"/>
      </bottom>
      <diagonal/>
    </border>
    <border>
      <left style="hair">
        <color indexed="57"/>
      </left>
      <right style="hair">
        <color indexed="57"/>
      </right>
      <top style="thick">
        <color indexed="57"/>
      </top>
      <bottom style="thick">
        <color indexed="57"/>
      </bottom>
      <diagonal/>
    </border>
    <border>
      <left/>
      <right/>
      <top style="thin">
        <color indexed="32"/>
      </top>
      <bottom/>
      <diagonal/>
    </border>
    <border>
      <left style="thin">
        <color indexed="32"/>
      </left>
      <right style="thin">
        <color indexed="32"/>
      </right>
      <top style="thin">
        <color indexed="32"/>
      </top>
      <bottom/>
      <diagonal/>
    </border>
    <border>
      <left style="thin">
        <color indexed="32"/>
      </left>
      <right style="thin">
        <color indexed="32"/>
      </right>
      <top/>
      <bottom/>
      <diagonal/>
    </border>
    <border>
      <left/>
      <right style="thin">
        <color indexed="32"/>
      </right>
      <top/>
      <bottom/>
      <diagonal/>
    </border>
    <border>
      <left/>
      <right/>
      <top style="thick">
        <color indexed="60"/>
      </top>
      <bottom/>
      <diagonal/>
    </border>
    <border>
      <left style="thick">
        <color indexed="16"/>
      </left>
      <right style="thick">
        <color indexed="16"/>
      </right>
      <top style="thick">
        <color indexed="16"/>
      </top>
      <bottom style="thin">
        <color indexed="16"/>
      </bottom>
      <diagonal/>
    </border>
    <border>
      <left style="thick">
        <color indexed="16"/>
      </left>
      <right style="thick">
        <color indexed="16"/>
      </right>
      <top style="thin">
        <color indexed="16"/>
      </top>
      <bottom style="thick">
        <color indexed="16"/>
      </bottom>
      <diagonal/>
    </border>
    <border>
      <left style="thick">
        <color indexed="32"/>
      </left>
      <right style="thick">
        <color indexed="32"/>
      </right>
      <top style="thick">
        <color indexed="32"/>
      </top>
      <bottom style="thick">
        <color indexed="32"/>
      </bottom>
      <diagonal/>
    </border>
    <border>
      <left style="thick">
        <color indexed="16"/>
      </left>
      <right style="thick">
        <color indexed="16"/>
      </right>
      <top style="thick">
        <color indexed="16"/>
      </top>
      <bottom style="thin">
        <color indexed="32"/>
      </bottom>
      <diagonal/>
    </border>
    <border>
      <left style="thick">
        <color indexed="48"/>
      </left>
      <right style="thin">
        <color indexed="32"/>
      </right>
      <top style="thick">
        <color indexed="48"/>
      </top>
      <bottom style="thin">
        <color indexed="32"/>
      </bottom>
      <diagonal/>
    </border>
    <border>
      <left style="thick">
        <color indexed="51"/>
      </left>
      <right style="thick">
        <color indexed="51"/>
      </right>
      <top style="thin">
        <color indexed="32"/>
      </top>
      <bottom style="thin">
        <color indexed="32"/>
      </bottom>
      <diagonal/>
    </border>
    <border>
      <left style="thick">
        <color indexed="51"/>
      </left>
      <right style="thick">
        <color indexed="51"/>
      </right>
      <top style="thin">
        <color indexed="32"/>
      </top>
      <bottom style="thick">
        <color indexed="51"/>
      </bottom>
      <diagonal/>
    </border>
    <border>
      <left style="thick">
        <color indexed="32"/>
      </left>
      <right style="thick">
        <color indexed="32"/>
      </right>
      <top style="thick">
        <color indexed="32"/>
      </top>
      <bottom style="thin">
        <color indexed="32"/>
      </bottom>
      <diagonal/>
    </border>
    <border>
      <left style="thick">
        <color indexed="32"/>
      </left>
      <right style="thick">
        <color indexed="32"/>
      </right>
      <top style="thin">
        <color indexed="32"/>
      </top>
      <bottom style="thin">
        <color indexed="32"/>
      </bottom>
      <diagonal/>
    </border>
    <border>
      <left style="thick">
        <color indexed="32"/>
      </left>
      <right style="thick">
        <color indexed="32"/>
      </right>
      <top style="thin">
        <color indexed="32"/>
      </top>
      <bottom style="thick">
        <color indexed="32"/>
      </bottom>
      <diagonal/>
    </border>
    <border>
      <left/>
      <right style="thick">
        <color indexed="60"/>
      </right>
      <top style="hair">
        <color indexed="23"/>
      </top>
      <bottom style="hair">
        <color indexed="23"/>
      </bottom>
      <diagonal/>
    </border>
    <border>
      <left style="thick">
        <color indexed="60"/>
      </left>
      <right style="thick">
        <color indexed="60"/>
      </right>
      <top/>
      <bottom style="hair">
        <color indexed="32"/>
      </bottom>
      <diagonal/>
    </border>
    <border>
      <left style="thick">
        <color indexed="60"/>
      </left>
      <right style="thick">
        <color indexed="60"/>
      </right>
      <top style="hair">
        <color indexed="32"/>
      </top>
      <bottom style="hair">
        <color indexed="32"/>
      </bottom>
      <diagonal/>
    </border>
    <border>
      <left/>
      <right style="thick">
        <color indexed="60"/>
      </right>
      <top style="hair">
        <color indexed="23"/>
      </top>
      <bottom style="thick">
        <color indexed="60"/>
      </bottom>
      <diagonal/>
    </border>
    <border>
      <left style="thick">
        <color indexed="60"/>
      </left>
      <right style="thick">
        <color indexed="60"/>
      </right>
      <top/>
      <bottom style="thick">
        <color indexed="60"/>
      </bottom>
      <diagonal/>
    </border>
    <border>
      <left/>
      <right style="thick">
        <color indexed="52"/>
      </right>
      <top/>
      <bottom style="thick">
        <color indexed="52"/>
      </bottom>
      <diagonal/>
    </border>
    <border>
      <left style="thick">
        <color indexed="18"/>
      </left>
      <right style="thick">
        <color indexed="18"/>
      </right>
      <top style="thick">
        <color indexed="18"/>
      </top>
      <bottom/>
      <diagonal/>
    </border>
    <border>
      <left style="thick">
        <color indexed="18"/>
      </left>
      <right/>
      <top style="thick">
        <color indexed="18"/>
      </top>
      <bottom style="thick">
        <color indexed="18"/>
      </bottom>
      <diagonal/>
    </border>
    <border>
      <left/>
      <right style="thick">
        <color indexed="62"/>
      </right>
      <top style="thick">
        <color indexed="62"/>
      </top>
      <bottom style="hair">
        <color indexed="23"/>
      </bottom>
      <diagonal/>
    </border>
    <border>
      <left style="thick">
        <color indexed="18"/>
      </left>
      <right style="thick">
        <color indexed="18"/>
      </right>
      <top style="thick">
        <color indexed="18"/>
      </top>
      <bottom style="hair">
        <color indexed="18"/>
      </bottom>
      <diagonal/>
    </border>
    <border>
      <left/>
      <right style="thick">
        <color indexed="62"/>
      </right>
      <top style="hair">
        <color indexed="23"/>
      </top>
      <bottom style="hair">
        <color indexed="23"/>
      </bottom>
      <diagonal/>
    </border>
    <border>
      <left style="thick">
        <color indexed="18"/>
      </left>
      <right style="thick">
        <color indexed="18"/>
      </right>
      <top style="hair">
        <color indexed="18"/>
      </top>
      <bottom style="hair">
        <color indexed="18"/>
      </bottom>
      <diagonal/>
    </border>
    <border>
      <left/>
      <right style="thick">
        <color indexed="62"/>
      </right>
      <top style="hair">
        <color indexed="23"/>
      </top>
      <bottom style="thick">
        <color indexed="62"/>
      </bottom>
      <diagonal/>
    </border>
    <border>
      <left style="thick">
        <color indexed="18"/>
      </left>
      <right style="thick">
        <color indexed="18"/>
      </right>
      <top style="hair">
        <color indexed="18"/>
      </top>
      <bottom style="thick">
        <color indexed="18"/>
      </bottom>
      <diagonal/>
    </border>
    <border>
      <left/>
      <right style="thick">
        <color indexed="52"/>
      </right>
      <top/>
      <bottom/>
      <diagonal/>
    </border>
    <border>
      <left style="hair">
        <color indexed="32"/>
      </left>
      <right style="thick">
        <color indexed="51"/>
      </right>
      <top style="hair">
        <color indexed="32"/>
      </top>
      <bottom style="hair">
        <color indexed="32"/>
      </bottom>
      <diagonal/>
    </border>
    <border>
      <left style="thick">
        <color indexed="51"/>
      </left>
      <right style="thick">
        <color indexed="51"/>
      </right>
      <top style="hair">
        <color indexed="51"/>
      </top>
      <bottom style="hair">
        <color indexed="51"/>
      </bottom>
      <diagonal/>
    </border>
    <border>
      <left style="thick">
        <color indexed="51"/>
      </left>
      <right style="thick">
        <color indexed="51"/>
      </right>
      <top style="hair">
        <color indexed="51"/>
      </top>
      <bottom style="thick">
        <color indexed="51"/>
      </bottom>
      <diagonal/>
    </border>
    <border>
      <left style="thick">
        <color indexed="57"/>
      </left>
      <right style="thick">
        <color indexed="57"/>
      </right>
      <top style="thick">
        <color indexed="57"/>
      </top>
      <bottom style="thick">
        <color indexed="57"/>
      </bottom>
      <diagonal/>
    </border>
    <border>
      <left style="thick">
        <color indexed="57"/>
      </left>
      <right style="hair">
        <color indexed="57"/>
      </right>
      <top style="thick">
        <color indexed="57"/>
      </top>
      <bottom style="thick">
        <color indexed="57"/>
      </bottom>
      <diagonal/>
    </border>
    <border>
      <left style="hair">
        <color indexed="57"/>
      </left>
      <right style="thick">
        <color indexed="57"/>
      </right>
      <top style="thick">
        <color indexed="57"/>
      </top>
      <bottom style="thick">
        <color indexed="57"/>
      </bottom>
      <diagonal/>
    </border>
    <border>
      <left/>
      <right style="thick">
        <color indexed="32"/>
      </right>
      <top style="hair">
        <color indexed="32"/>
      </top>
      <bottom style="hair">
        <color indexed="32"/>
      </bottom>
      <diagonal/>
    </border>
    <border>
      <left style="thick">
        <color indexed="32"/>
      </left>
      <right style="hair">
        <color indexed="32"/>
      </right>
      <top style="hair">
        <color indexed="32"/>
      </top>
      <bottom style="hair">
        <color indexed="32"/>
      </bottom>
      <diagonal/>
    </border>
    <border>
      <left style="hair">
        <color indexed="32"/>
      </left>
      <right style="hair">
        <color indexed="32"/>
      </right>
      <top style="hair">
        <color indexed="32"/>
      </top>
      <bottom style="hair">
        <color indexed="32"/>
      </bottom>
      <diagonal/>
    </border>
    <border>
      <left style="hair">
        <color indexed="32"/>
      </left>
      <right style="thick">
        <color indexed="32"/>
      </right>
      <top style="hair">
        <color indexed="32"/>
      </top>
      <bottom style="hair">
        <color indexed="32"/>
      </bottom>
      <diagonal/>
    </border>
    <border>
      <left style="thick">
        <color indexed="32"/>
      </left>
      <right style="hair">
        <color indexed="32"/>
      </right>
      <top style="hair">
        <color indexed="32"/>
      </top>
      <bottom style="thick">
        <color indexed="32"/>
      </bottom>
      <diagonal/>
    </border>
    <border>
      <left style="hair">
        <color indexed="32"/>
      </left>
      <right style="hair">
        <color indexed="32"/>
      </right>
      <top style="hair">
        <color indexed="32"/>
      </top>
      <bottom style="thick">
        <color indexed="32"/>
      </bottom>
      <diagonal/>
    </border>
    <border>
      <left style="hair">
        <color indexed="32"/>
      </left>
      <right style="thick">
        <color indexed="32"/>
      </right>
      <top style="hair">
        <color indexed="32"/>
      </top>
      <bottom style="thick">
        <color indexed="32"/>
      </bottom>
      <diagonal/>
    </border>
    <border>
      <left style="thick">
        <color indexed="32"/>
      </left>
      <right style="thick">
        <color indexed="32"/>
      </right>
      <top style="thick">
        <color indexed="57"/>
      </top>
      <bottom style="hair">
        <color indexed="32"/>
      </bottom>
      <diagonal/>
    </border>
    <border>
      <left style="thick">
        <color indexed="32"/>
      </left>
      <right style="hair">
        <color indexed="32"/>
      </right>
      <top/>
      <bottom style="hair">
        <color indexed="32"/>
      </bottom>
      <diagonal/>
    </border>
    <border>
      <left style="hair">
        <color indexed="32"/>
      </left>
      <right style="thick">
        <color indexed="32"/>
      </right>
      <top/>
      <bottom style="hair">
        <color indexed="32"/>
      </bottom>
      <diagonal/>
    </border>
    <border>
      <left style="thick">
        <color indexed="32"/>
      </left>
      <right style="thick">
        <color indexed="32"/>
      </right>
      <top style="hair">
        <color indexed="32"/>
      </top>
      <bottom style="hair">
        <color indexed="32"/>
      </bottom>
      <diagonal/>
    </border>
    <border>
      <left style="thick">
        <color indexed="32"/>
      </left>
      <right style="thick">
        <color indexed="32"/>
      </right>
      <top style="hair">
        <color indexed="32"/>
      </top>
      <bottom style="thick">
        <color indexed="32"/>
      </bottom>
      <diagonal/>
    </border>
    <border>
      <left/>
      <right/>
      <top style="hair">
        <color indexed="32"/>
      </top>
      <bottom style="hair">
        <color indexed="32"/>
      </bottom>
      <diagonal/>
    </border>
    <border>
      <left/>
      <right style="hair">
        <color indexed="32"/>
      </right>
      <top style="hair">
        <color indexed="32"/>
      </top>
      <bottom style="hair">
        <color indexed="32"/>
      </bottom>
      <diagonal/>
    </border>
    <border>
      <left style="hair">
        <color indexed="32"/>
      </left>
      <right/>
      <top style="hair">
        <color indexed="32"/>
      </top>
      <bottom style="hair">
        <color indexed="32"/>
      </bottom>
      <diagonal/>
    </border>
    <border>
      <left/>
      <right style="hair">
        <color indexed="32"/>
      </right>
      <top/>
      <bottom style="hair">
        <color indexed="32"/>
      </bottom>
      <diagonal/>
    </border>
    <border>
      <left style="thick">
        <color indexed="57"/>
      </left>
      <right style="hair">
        <color indexed="57"/>
      </right>
      <top style="thick">
        <color indexed="57"/>
      </top>
      <bottom/>
      <diagonal/>
    </border>
    <border>
      <left style="hair">
        <color indexed="57"/>
      </left>
      <right style="hair">
        <color indexed="57"/>
      </right>
      <top style="thick">
        <color indexed="57"/>
      </top>
      <bottom/>
      <diagonal/>
    </border>
    <border>
      <left style="hair">
        <color indexed="57"/>
      </left>
      <right style="thick">
        <color indexed="57"/>
      </right>
      <top style="thick">
        <color indexed="57"/>
      </top>
      <bottom/>
      <diagonal/>
    </border>
    <border>
      <left style="thick">
        <color indexed="32"/>
      </left>
      <right style="hair">
        <color indexed="32"/>
      </right>
      <top style="medium">
        <color indexed="64"/>
      </top>
      <bottom style="hair">
        <color indexed="32"/>
      </bottom>
      <diagonal/>
    </border>
    <border>
      <left style="hair">
        <color indexed="32"/>
      </left>
      <right style="hair">
        <color indexed="32"/>
      </right>
      <top style="medium">
        <color indexed="64"/>
      </top>
      <bottom style="hair">
        <color indexed="32"/>
      </bottom>
      <diagonal/>
    </border>
    <border>
      <left style="hair">
        <color indexed="32"/>
      </left>
      <right style="thick">
        <color indexed="32"/>
      </right>
      <top style="medium">
        <color indexed="64"/>
      </top>
      <bottom style="hair">
        <color indexed="32"/>
      </bottom>
      <diagonal/>
    </border>
    <border>
      <left style="hair">
        <color indexed="32"/>
      </left>
      <right style="medium">
        <color indexed="64"/>
      </right>
      <top style="medium">
        <color indexed="64"/>
      </top>
      <bottom style="hair">
        <color indexed="32"/>
      </bottom>
      <diagonal/>
    </border>
    <border>
      <left/>
      <right style="medium">
        <color indexed="64"/>
      </right>
      <top style="hair">
        <color indexed="32"/>
      </top>
      <bottom style="hair">
        <color indexed="32"/>
      </bottom>
      <diagonal/>
    </border>
    <border>
      <left style="medium">
        <color indexed="64"/>
      </left>
      <right/>
      <top style="hair">
        <color indexed="32"/>
      </top>
      <bottom style="hair">
        <color indexed="32"/>
      </bottom>
      <diagonal/>
    </border>
    <border>
      <left style="thick">
        <color indexed="32"/>
      </left>
      <right style="hair">
        <color indexed="32"/>
      </right>
      <top style="hair">
        <color indexed="32"/>
      </top>
      <bottom style="medium">
        <color indexed="64"/>
      </bottom>
      <diagonal/>
    </border>
    <border>
      <left style="hair">
        <color indexed="32"/>
      </left>
      <right style="hair">
        <color indexed="32"/>
      </right>
      <top style="hair">
        <color indexed="32"/>
      </top>
      <bottom style="medium">
        <color indexed="64"/>
      </bottom>
      <diagonal/>
    </border>
    <border>
      <left style="hair">
        <color indexed="32"/>
      </left>
      <right style="thick">
        <color indexed="32"/>
      </right>
      <top style="hair">
        <color indexed="32"/>
      </top>
      <bottom style="medium">
        <color indexed="64"/>
      </bottom>
      <diagonal/>
    </border>
    <border>
      <left style="hair">
        <color indexed="32"/>
      </left>
      <right style="medium">
        <color indexed="64"/>
      </right>
      <top style="hair">
        <color indexed="32"/>
      </top>
      <bottom style="medium">
        <color indexed="64"/>
      </bottom>
      <diagonal/>
    </border>
    <border>
      <left style="thick">
        <color indexed="57"/>
      </left>
      <right style="thick">
        <color indexed="57"/>
      </right>
      <top style="thick">
        <color indexed="57"/>
      </top>
      <bottom/>
      <diagonal/>
    </border>
    <border>
      <left style="medium">
        <color indexed="64"/>
      </left>
      <right/>
      <top style="medium">
        <color indexed="64"/>
      </top>
      <bottom style="hair">
        <color indexed="32"/>
      </bottom>
      <diagonal/>
    </border>
    <border>
      <left/>
      <right/>
      <top style="medium">
        <color indexed="64"/>
      </top>
      <bottom style="hair">
        <color indexed="32"/>
      </bottom>
      <diagonal/>
    </border>
    <border>
      <left/>
      <right style="medium">
        <color indexed="64"/>
      </right>
      <top style="medium">
        <color indexed="64"/>
      </top>
      <bottom style="hair">
        <color indexed="32"/>
      </bottom>
      <diagonal/>
    </border>
    <border>
      <left style="medium">
        <color indexed="64"/>
      </left>
      <right style="thick">
        <color indexed="32"/>
      </right>
      <top style="hair">
        <color indexed="32"/>
      </top>
      <bottom style="hair">
        <color indexed="32"/>
      </bottom>
      <diagonal/>
    </border>
    <border>
      <left style="medium">
        <color indexed="64"/>
      </left>
      <right style="thick">
        <color indexed="32"/>
      </right>
      <top style="hair">
        <color indexed="32"/>
      </top>
      <bottom style="medium">
        <color indexed="64"/>
      </bottom>
      <diagonal/>
    </border>
    <border>
      <left/>
      <right style="thick">
        <color indexed="32"/>
      </right>
      <top style="hair">
        <color indexed="32"/>
      </top>
      <bottom style="medium">
        <color indexed="64"/>
      </bottom>
      <diagonal/>
    </border>
    <border>
      <left/>
      <right style="medium">
        <color indexed="64"/>
      </right>
      <top style="hair">
        <color indexed="32"/>
      </top>
      <bottom style="medium">
        <color indexed="64"/>
      </bottom>
      <diagonal/>
    </border>
    <border>
      <left style="medium">
        <color indexed="64"/>
      </left>
      <right style="thin">
        <color indexed="32"/>
      </right>
      <top style="medium">
        <color indexed="64"/>
      </top>
      <bottom style="thin">
        <color indexed="32"/>
      </bottom>
      <diagonal/>
    </border>
    <border>
      <left style="thin">
        <color indexed="32"/>
      </left>
      <right/>
      <top style="medium">
        <color indexed="64"/>
      </top>
      <bottom style="thin">
        <color indexed="32"/>
      </bottom>
      <diagonal/>
    </border>
    <border>
      <left style="thin">
        <color indexed="32"/>
      </left>
      <right style="thin">
        <color indexed="32"/>
      </right>
      <top style="medium">
        <color indexed="64"/>
      </top>
      <bottom style="thin">
        <color indexed="32"/>
      </bottom>
      <diagonal/>
    </border>
    <border>
      <left/>
      <right style="medium">
        <color indexed="64"/>
      </right>
      <top style="medium">
        <color indexed="64"/>
      </top>
      <bottom style="thin">
        <color indexed="32"/>
      </bottom>
      <diagonal/>
    </border>
    <border>
      <left style="medium">
        <color indexed="64"/>
      </left>
      <right style="thin">
        <color indexed="32"/>
      </right>
      <top style="thin">
        <color indexed="32"/>
      </top>
      <bottom style="thick">
        <color indexed="32"/>
      </bottom>
      <diagonal/>
    </border>
    <border>
      <left/>
      <right style="medium">
        <color indexed="64"/>
      </right>
      <top style="thin">
        <color indexed="32"/>
      </top>
      <bottom style="thin">
        <color indexed="32"/>
      </bottom>
      <diagonal/>
    </border>
    <border>
      <left style="medium">
        <color indexed="64"/>
      </left>
      <right style="thin">
        <color indexed="32"/>
      </right>
      <top style="thin">
        <color indexed="32"/>
      </top>
      <bottom style="medium">
        <color indexed="64"/>
      </bottom>
      <diagonal/>
    </border>
    <border>
      <left style="thin">
        <color indexed="32"/>
      </left>
      <right/>
      <top style="thin">
        <color indexed="32"/>
      </top>
      <bottom style="medium">
        <color indexed="64"/>
      </bottom>
      <diagonal/>
    </border>
    <border>
      <left style="thin">
        <color indexed="32"/>
      </left>
      <right style="thin">
        <color indexed="32"/>
      </right>
      <top style="thin">
        <color indexed="32"/>
      </top>
      <bottom style="medium">
        <color indexed="64"/>
      </bottom>
      <diagonal/>
    </border>
    <border>
      <left/>
      <right style="medium">
        <color indexed="64"/>
      </right>
      <top style="thin">
        <color indexed="32"/>
      </top>
      <bottom style="medium">
        <color indexed="64"/>
      </bottom>
      <diagonal/>
    </border>
    <border>
      <left/>
      <right style="hair">
        <color indexed="57"/>
      </right>
      <top style="thick">
        <color indexed="57"/>
      </top>
      <bottom/>
      <diagonal/>
    </border>
    <border>
      <left/>
      <right style="hair">
        <color indexed="32"/>
      </right>
      <top style="medium">
        <color indexed="64"/>
      </top>
      <bottom style="hair">
        <color indexed="32"/>
      </bottom>
      <diagonal/>
    </border>
    <border>
      <left/>
      <right style="hair">
        <color indexed="32"/>
      </right>
      <top style="hair">
        <color indexed="32"/>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hair">
        <color indexed="32"/>
      </bottom>
      <diagonal/>
    </border>
    <border>
      <left style="medium">
        <color indexed="64"/>
      </left>
      <right style="medium">
        <color indexed="64"/>
      </right>
      <top/>
      <bottom style="hair">
        <color indexed="32"/>
      </bottom>
      <diagonal/>
    </border>
    <border>
      <left style="medium">
        <color indexed="64"/>
      </left>
      <right style="medium">
        <color indexed="64"/>
      </right>
      <top style="hair">
        <color indexed="32"/>
      </top>
      <bottom style="hair">
        <color indexed="32"/>
      </bottom>
      <diagonal/>
    </border>
    <border>
      <left style="medium">
        <color indexed="64"/>
      </left>
      <right style="medium">
        <color indexed="64"/>
      </right>
      <top style="hair">
        <color indexed="32"/>
      </top>
      <bottom style="medium">
        <color indexed="64"/>
      </bottom>
      <diagonal/>
    </border>
    <border>
      <left style="thin">
        <color indexed="32"/>
      </left>
      <right style="thin">
        <color indexed="32"/>
      </right>
      <top style="thin">
        <color indexed="32"/>
      </top>
      <bottom style="thick">
        <color rgb="FFC00000"/>
      </bottom>
      <diagonal/>
    </border>
    <border>
      <left style="thin">
        <color indexed="32"/>
      </left>
      <right/>
      <top style="thin">
        <color indexed="32"/>
      </top>
      <bottom style="thick">
        <color indexed="48"/>
      </bottom>
      <diagonal/>
    </border>
    <border>
      <left style="medium">
        <color indexed="64"/>
      </left>
      <right style="thin">
        <color indexed="32"/>
      </right>
      <top style="medium">
        <color indexed="64"/>
      </top>
      <bottom style="medium">
        <color indexed="64"/>
      </bottom>
      <diagonal/>
    </border>
    <border>
      <left style="thin">
        <color indexed="32"/>
      </left>
      <right style="thin">
        <color indexed="32"/>
      </right>
      <top style="medium">
        <color indexed="64"/>
      </top>
      <bottom style="medium">
        <color indexed="64"/>
      </bottom>
      <diagonal/>
    </border>
    <border>
      <left style="thin">
        <color indexed="32"/>
      </left>
      <right style="medium">
        <color indexed="64"/>
      </right>
      <top style="medium">
        <color indexed="64"/>
      </top>
      <bottom style="medium">
        <color indexed="64"/>
      </bottom>
      <diagonal/>
    </border>
    <border>
      <left style="medium">
        <color indexed="64"/>
      </left>
      <right style="thin">
        <color indexed="58"/>
      </right>
      <top style="medium">
        <color indexed="64"/>
      </top>
      <bottom style="thin">
        <color indexed="58"/>
      </bottom>
      <diagonal/>
    </border>
    <border>
      <left style="thin">
        <color indexed="58"/>
      </left>
      <right style="thin">
        <color indexed="58"/>
      </right>
      <top style="medium">
        <color indexed="64"/>
      </top>
      <bottom style="thin">
        <color indexed="58"/>
      </bottom>
      <diagonal/>
    </border>
    <border>
      <left/>
      <right style="thin">
        <color indexed="28"/>
      </right>
      <top style="medium">
        <color indexed="64"/>
      </top>
      <bottom style="thin">
        <color indexed="28"/>
      </bottom>
      <diagonal/>
    </border>
    <border>
      <left style="thin">
        <color indexed="28"/>
      </left>
      <right style="thin">
        <color indexed="28"/>
      </right>
      <top style="medium">
        <color indexed="64"/>
      </top>
      <bottom style="thin">
        <color indexed="28"/>
      </bottom>
      <diagonal/>
    </border>
    <border>
      <left style="thin">
        <color indexed="28"/>
      </left>
      <right style="medium">
        <color indexed="64"/>
      </right>
      <top style="medium">
        <color indexed="64"/>
      </top>
      <bottom style="thin">
        <color indexed="28"/>
      </bottom>
      <diagonal/>
    </border>
    <border>
      <left style="medium">
        <color indexed="64"/>
      </left>
      <right style="thin">
        <color indexed="58"/>
      </right>
      <top style="thin">
        <color indexed="58"/>
      </top>
      <bottom style="thin">
        <color indexed="58"/>
      </bottom>
      <diagonal/>
    </border>
    <border>
      <left style="thin">
        <color indexed="28"/>
      </left>
      <right style="medium">
        <color indexed="64"/>
      </right>
      <top style="thin">
        <color indexed="28"/>
      </top>
      <bottom style="thin">
        <color indexed="28"/>
      </bottom>
      <diagonal/>
    </border>
    <border>
      <left style="medium">
        <color indexed="64"/>
      </left>
      <right style="thin">
        <color indexed="58"/>
      </right>
      <top style="thin">
        <color indexed="58"/>
      </top>
      <bottom style="medium">
        <color indexed="64"/>
      </bottom>
      <diagonal/>
    </border>
    <border>
      <left style="thin">
        <color indexed="58"/>
      </left>
      <right style="thin">
        <color indexed="58"/>
      </right>
      <top style="thin">
        <color indexed="58"/>
      </top>
      <bottom style="medium">
        <color indexed="64"/>
      </bottom>
      <diagonal/>
    </border>
    <border>
      <left/>
      <right style="thin">
        <color indexed="28"/>
      </right>
      <top style="thin">
        <color indexed="28"/>
      </top>
      <bottom style="medium">
        <color indexed="64"/>
      </bottom>
      <diagonal/>
    </border>
    <border>
      <left style="thin">
        <color indexed="28"/>
      </left>
      <right style="thin">
        <color indexed="28"/>
      </right>
      <top style="thin">
        <color indexed="28"/>
      </top>
      <bottom style="medium">
        <color indexed="64"/>
      </bottom>
      <diagonal/>
    </border>
    <border>
      <left style="thin">
        <color indexed="28"/>
      </left>
      <right style="medium">
        <color indexed="64"/>
      </right>
      <top style="thin">
        <color indexed="28"/>
      </top>
      <bottom style="medium">
        <color indexed="64"/>
      </bottom>
      <diagonal/>
    </border>
    <border>
      <left style="thin">
        <color indexed="16"/>
      </left>
      <right style="thin">
        <color indexed="16"/>
      </right>
      <top style="medium">
        <color indexed="64"/>
      </top>
      <bottom style="thin">
        <color indexed="32"/>
      </bottom>
      <diagonal/>
    </border>
    <border>
      <left style="thin">
        <color indexed="16"/>
      </left>
      <right style="medium">
        <color indexed="64"/>
      </right>
      <top style="medium">
        <color indexed="64"/>
      </top>
      <bottom style="thin">
        <color indexed="32"/>
      </bottom>
      <diagonal/>
    </border>
    <border>
      <left style="medium">
        <color indexed="64"/>
      </left>
      <right/>
      <top/>
      <bottom style="thin">
        <color indexed="32"/>
      </bottom>
      <diagonal/>
    </border>
    <border>
      <left style="thin">
        <color indexed="32"/>
      </left>
      <right style="medium">
        <color indexed="64"/>
      </right>
      <top style="thin">
        <color indexed="32"/>
      </top>
      <bottom style="thin">
        <color indexed="32"/>
      </bottom>
      <diagonal/>
    </border>
    <border>
      <left style="medium">
        <color indexed="64"/>
      </left>
      <right style="thin">
        <color indexed="32"/>
      </right>
      <top/>
      <bottom style="thin">
        <color indexed="32"/>
      </bottom>
      <diagonal/>
    </border>
    <border>
      <left style="thin">
        <color indexed="32"/>
      </left>
      <right style="medium">
        <color indexed="64"/>
      </right>
      <top style="thin">
        <color indexed="32"/>
      </top>
      <bottom style="medium">
        <color indexed="64"/>
      </bottom>
      <diagonal/>
    </border>
    <border>
      <left style="thick">
        <color indexed="51"/>
      </left>
      <right style="thick">
        <color indexed="51"/>
      </right>
      <top style="thick">
        <color indexed="51"/>
      </top>
      <bottom/>
      <diagonal/>
    </border>
    <border>
      <left/>
      <right style="thin">
        <color indexed="32"/>
      </right>
      <top style="thin">
        <color indexed="32"/>
      </top>
      <bottom style="thick">
        <color indexed="51"/>
      </bottom>
      <diagonal/>
    </border>
    <border>
      <left style="thick">
        <color indexed="51"/>
      </left>
      <right/>
      <top style="thick">
        <color indexed="51"/>
      </top>
      <bottom/>
      <diagonal/>
    </border>
    <border>
      <left/>
      <right/>
      <top style="thick">
        <color indexed="51"/>
      </top>
      <bottom/>
      <diagonal/>
    </border>
    <border>
      <left/>
      <right style="thick">
        <color indexed="51"/>
      </right>
      <top style="thick">
        <color indexed="51"/>
      </top>
      <bottom/>
      <diagonal/>
    </border>
    <border>
      <left style="thick">
        <color indexed="51"/>
      </left>
      <right style="thin">
        <color indexed="32"/>
      </right>
      <top style="thin">
        <color indexed="32"/>
      </top>
      <bottom style="thick">
        <color indexed="51"/>
      </bottom>
      <diagonal/>
    </border>
    <border>
      <left style="thin">
        <color indexed="28"/>
      </left>
      <right style="thin">
        <color indexed="28"/>
      </right>
      <top style="thin">
        <color indexed="28"/>
      </top>
      <bottom style="thick">
        <color indexed="51"/>
      </bottom>
      <diagonal/>
    </border>
    <border>
      <left style="thick">
        <color indexed="51"/>
      </left>
      <right/>
      <top/>
      <bottom/>
      <diagonal/>
    </border>
    <border>
      <left/>
      <right style="thick">
        <color indexed="51"/>
      </right>
      <top/>
      <bottom/>
      <diagonal/>
    </border>
    <border>
      <left style="thick">
        <color indexed="51"/>
      </left>
      <right style="thick">
        <color indexed="51"/>
      </right>
      <top/>
      <bottom/>
      <diagonal/>
    </border>
    <border>
      <left style="thick">
        <color indexed="51"/>
      </left>
      <right style="thin">
        <color indexed="32"/>
      </right>
      <top style="thick">
        <color indexed="51"/>
      </top>
      <bottom/>
      <diagonal/>
    </border>
    <border>
      <left style="thin">
        <color indexed="32"/>
      </left>
      <right style="thick">
        <color indexed="51"/>
      </right>
      <top style="thick">
        <color indexed="51"/>
      </top>
      <bottom style="thin">
        <color indexed="32"/>
      </bottom>
      <diagonal/>
    </border>
    <border>
      <left style="thick">
        <color indexed="51"/>
      </left>
      <right/>
      <top/>
      <bottom style="thick">
        <color indexed="51"/>
      </bottom>
      <diagonal/>
    </border>
    <border>
      <left/>
      <right/>
      <top/>
      <bottom style="thick">
        <color indexed="51"/>
      </bottom>
      <diagonal/>
    </border>
    <border>
      <left/>
      <right style="thick">
        <color indexed="51"/>
      </right>
      <top/>
      <bottom style="thick">
        <color indexed="51"/>
      </bottom>
      <diagonal/>
    </border>
    <border>
      <left style="thick">
        <color indexed="51"/>
      </left>
      <right style="thick">
        <color indexed="51"/>
      </right>
      <top/>
      <bottom style="thick">
        <color indexed="51"/>
      </bottom>
      <diagonal/>
    </border>
    <border>
      <left style="thick">
        <color indexed="51"/>
      </left>
      <right style="thin">
        <color indexed="32"/>
      </right>
      <top/>
      <bottom style="thick">
        <color indexed="51"/>
      </bottom>
      <diagonal/>
    </border>
    <border>
      <left style="thin">
        <color indexed="28"/>
      </left>
      <right/>
      <top style="thick">
        <color indexed="51"/>
      </top>
      <bottom style="thin">
        <color indexed="28"/>
      </bottom>
      <diagonal/>
    </border>
    <border>
      <left style="thick">
        <color indexed="51"/>
      </left>
      <right style="thin">
        <color indexed="32"/>
      </right>
      <top style="thick">
        <color indexed="51"/>
      </top>
      <bottom style="thin">
        <color indexed="32"/>
      </bottom>
      <diagonal/>
    </border>
    <border>
      <left style="thin">
        <color indexed="28"/>
      </left>
      <right/>
      <top style="thin">
        <color indexed="28"/>
      </top>
      <bottom style="thick">
        <color indexed="51"/>
      </bottom>
      <diagonal/>
    </border>
    <border>
      <left style="thin">
        <color indexed="64"/>
      </left>
      <right style="thin">
        <color indexed="64"/>
      </right>
      <top style="thin">
        <color indexed="64"/>
      </top>
      <bottom style="thin">
        <color indexed="64"/>
      </bottom>
      <diagonal/>
    </border>
    <border>
      <left style="thick">
        <color indexed="60"/>
      </left>
      <right/>
      <top style="thick">
        <color indexed="60"/>
      </top>
      <bottom style="thin">
        <color indexed="60"/>
      </bottom>
      <diagonal/>
    </border>
    <border>
      <left style="thick">
        <color indexed="60"/>
      </left>
      <right/>
      <top style="thin">
        <color indexed="60"/>
      </top>
      <bottom style="thin">
        <color indexed="60"/>
      </bottom>
      <diagonal/>
    </border>
    <border>
      <left style="thick">
        <color indexed="60"/>
      </left>
      <right/>
      <top style="thin">
        <color indexed="60"/>
      </top>
      <bottom style="thick">
        <color indexed="60"/>
      </bottom>
      <diagonal/>
    </border>
    <border>
      <left/>
      <right/>
      <top style="thin">
        <color indexed="60"/>
      </top>
      <bottom style="thick">
        <color indexed="60"/>
      </bottom>
      <diagonal/>
    </border>
    <border>
      <left/>
      <right/>
      <top style="thin">
        <color indexed="60"/>
      </top>
      <bottom style="thin">
        <color indexed="60"/>
      </bottom>
      <diagonal/>
    </border>
    <border>
      <left/>
      <right style="thick">
        <color indexed="60"/>
      </right>
      <top style="thin">
        <color indexed="60"/>
      </top>
      <bottom style="thin">
        <color indexed="60"/>
      </bottom>
      <diagonal/>
    </border>
    <border>
      <left style="medium">
        <color indexed="64"/>
      </left>
      <right style="thick">
        <color indexed="32"/>
      </right>
      <top style="medium">
        <color indexed="64"/>
      </top>
      <bottom style="medium">
        <color indexed="64"/>
      </bottom>
      <diagonal/>
    </border>
    <border>
      <left style="thick">
        <color indexed="32"/>
      </left>
      <right style="thick">
        <color indexed="32"/>
      </right>
      <top style="medium">
        <color indexed="64"/>
      </top>
      <bottom style="medium">
        <color indexed="64"/>
      </bottom>
      <diagonal/>
    </border>
    <border>
      <left style="thick">
        <color indexed="32"/>
      </left>
      <right style="medium">
        <color indexed="64"/>
      </right>
      <top style="medium">
        <color indexed="64"/>
      </top>
      <bottom style="medium">
        <color indexed="64"/>
      </bottom>
      <diagonal/>
    </border>
    <border>
      <left style="medium">
        <color indexed="64"/>
      </left>
      <right style="thin">
        <color indexed="60"/>
      </right>
      <top style="medium">
        <color indexed="64"/>
      </top>
      <bottom style="thin">
        <color indexed="60"/>
      </bottom>
      <diagonal/>
    </border>
    <border>
      <left style="thin">
        <color indexed="60"/>
      </left>
      <right style="thin">
        <color indexed="60"/>
      </right>
      <top style="medium">
        <color indexed="64"/>
      </top>
      <bottom style="thin">
        <color indexed="60"/>
      </bottom>
      <diagonal/>
    </border>
    <border>
      <left style="thin">
        <color indexed="60"/>
      </left>
      <right style="medium">
        <color indexed="64"/>
      </right>
      <top style="medium">
        <color indexed="64"/>
      </top>
      <bottom style="thin">
        <color indexed="60"/>
      </bottom>
      <diagonal/>
    </border>
    <border>
      <left style="medium">
        <color indexed="64"/>
      </left>
      <right style="thin">
        <color indexed="60"/>
      </right>
      <top style="thin">
        <color indexed="60"/>
      </top>
      <bottom style="thin">
        <color indexed="60"/>
      </bottom>
      <diagonal/>
    </border>
    <border>
      <left style="thin">
        <color indexed="60"/>
      </left>
      <right style="medium">
        <color indexed="64"/>
      </right>
      <top style="thin">
        <color indexed="60"/>
      </top>
      <bottom style="thin">
        <color indexed="60"/>
      </bottom>
      <diagonal/>
    </border>
    <border>
      <left style="medium">
        <color indexed="64"/>
      </left>
      <right style="thin">
        <color indexed="60"/>
      </right>
      <top style="thin">
        <color indexed="60"/>
      </top>
      <bottom style="medium">
        <color indexed="64"/>
      </bottom>
      <diagonal/>
    </border>
    <border>
      <left style="thin">
        <color indexed="60"/>
      </left>
      <right style="thin">
        <color indexed="60"/>
      </right>
      <top style="thin">
        <color indexed="60"/>
      </top>
      <bottom style="medium">
        <color indexed="64"/>
      </bottom>
      <diagonal/>
    </border>
    <border>
      <left style="thin">
        <color indexed="60"/>
      </left>
      <right style="medium">
        <color indexed="64"/>
      </right>
      <top style="thin">
        <color indexed="60"/>
      </top>
      <bottom style="medium">
        <color indexed="64"/>
      </bottom>
      <diagonal/>
    </border>
    <border>
      <left style="thick">
        <color indexed="51"/>
      </left>
      <right/>
      <top style="hair">
        <color indexed="51"/>
      </top>
      <bottom/>
      <diagonal/>
    </border>
    <border>
      <left/>
      <right/>
      <top style="hair">
        <color indexed="51"/>
      </top>
      <bottom/>
      <diagonal/>
    </border>
    <border>
      <left/>
      <right style="thick">
        <color indexed="51"/>
      </right>
      <top style="hair">
        <color indexed="51"/>
      </top>
      <bottom/>
      <diagonal/>
    </border>
    <border>
      <left style="thick">
        <color indexed="51"/>
      </left>
      <right/>
      <top/>
      <bottom style="hair">
        <color indexed="51"/>
      </bottom>
      <diagonal/>
    </border>
    <border>
      <left/>
      <right/>
      <top/>
      <bottom style="hair">
        <color indexed="51"/>
      </bottom>
      <diagonal/>
    </border>
    <border>
      <left/>
      <right style="thick">
        <color indexed="51"/>
      </right>
      <top/>
      <bottom style="hair">
        <color indexed="51"/>
      </bottom>
      <diagonal/>
    </border>
  </borders>
  <cellStyleXfs count="82">
    <xf numFmtId="0" fontId="0" fillId="0" borderId="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2" borderId="0" applyNumberFormat="0" applyBorder="0" applyAlignment="0" applyProtection="0"/>
    <xf numFmtId="0" fontId="57" fillId="5" borderId="0" applyNumberFormat="0" applyBorder="0" applyAlignment="0" applyProtection="0"/>
    <xf numFmtId="0" fontId="57" fillId="3"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6" borderId="0" applyNumberFormat="0" applyBorder="0" applyAlignment="0" applyProtection="0"/>
    <xf numFmtId="0" fontId="57" fillId="9" borderId="0" applyNumberFormat="0" applyBorder="0" applyAlignment="0" applyProtection="0"/>
    <xf numFmtId="0" fontId="57"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3" fillId="2" borderId="1" applyNumberFormat="0" applyAlignment="0" applyProtection="0"/>
    <xf numFmtId="0" fontId="4" fillId="17" borderId="2" applyNumberFormat="0" applyAlignment="0" applyProtection="0"/>
    <xf numFmtId="165" fontId="57" fillId="0" borderId="0" applyFill="0" applyBorder="0" applyAlignment="0" applyProtection="0"/>
    <xf numFmtId="0" fontId="5" fillId="0" borderId="0" applyNumberFormat="0" applyFill="0" applyBorder="0" applyAlignment="0" applyProtection="0"/>
    <xf numFmtId="0" fontId="6" fillId="18" borderId="0" applyNumberFormat="0" applyBorder="0" applyAlignment="0" applyProtection="0"/>
    <xf numFmtId="0" fontId="7" fillId="0" borderId="4" applyNumberFormat="0" applyFill="0" applyAlignment="0" applyProtection="0"/>
    <xf numFmtId="0" fontId="8" fillId="0" borderId="5"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3" borderId="1" applyNumberFormat="0" applyAlignment="0" applyProtection="0"/>
    <xf numFmtId="0" fontId="11" fillId="0" borderId="3" applyNumberFormat="0" applyFill="0" applyAlignment="0" applyProtection="0"/>
    <xf numFmtId="166" fontId="57" fillId="0" borderId="0" applyFill="0" applyBorder="0" applyAlignment="0" applyProtection="0"/>
    <xf numFmtId="166" fontId="12" fillId="0" borderId="0" applyFill="0" applyBorder="0" applyAlignment="0" applyProtection="0"/>
    <xf numFmtId="167" fontId="57" fillId="0" borderId="0" applyFill="0" applyBorder="0" applyAlignment="0" applyProtection="0"/>
    <xf numFmtId="166"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57" fillId="0" borderId="0"/>
    <xf numFmtId="166" fontId="57" fillId="0" borderId="0"/>
    <xf numFmtId="166" fontId="57" fillId="0" borderId="0"/>
    <xf numFmtId="166" fontId="57" fillId="0" borderId="0"/>
    <xf numFmtId="166" fontId="57" fillId="0" borderId="0"/>
    <xf numFmtId="166" fontId="57" fillId="0" borderId="0"/>
    <xf numFmtId="166" fontId="57" fillId="0" borderId="0"/>
    <xf numFmtId="166" fontId="57" fillId="0" borderId="0"/>
    <xf numFmtId="166" fontId="57" fillId="0" borderId="0"/>
    <xf numFmtId="0" fontId="12" fillId="0" borderId="0"/>
    <xf numFmtId="0" fontId="57" fillId="4" borderId="6" applyNumberFormat="0" applyAlignment="0" applyProtection="0"/>
    <xf numFmtId="0" fontId="13" fillId="2" borderId="7" applyNumberFormat="0" applyAlignment="0" applyProtection="0"/>
    <xf numFmtId="9" fontId="57" fillId="0" borderId="0" applyFill="0" applyBorder="0" applyAlignment="0" applyProtection="0"/>
    <xf numFmtId="166" fontId="57" fillId="0" borderId="0" applyFill="0" applyBorder="0" applyAlignment="0" applyProtection="0"/>
    <xf numFmtId="166" fontId="57" fillId="0" borderId="0" applyFill="0" applyBorder="0" applyAlignment="0" applyProtection="0"/>
    <xf numFmtId="166" fontId="57" fillId="0" borderId="0" applyFill="0" applyBorder="0" applyAlignment="0" applyProtection="0"/>
    <xf numFmtId="166" fontId="57" fillId="0" borderId="0" applyFill="0" applyBorder="0" applyAlignment="0" applyProtection="0"/>
    <xf numFmtId="166" fontId="57" fillId="0" borderId="0" applyFill="0" applyBorder="0" applyAlignment="0" applyProtection="0"/>
    <xf numFmtId="166" fontId="57" fillId="0" borderId="0" applyFill="0" applyBorder="0" applyAlignment="0" applyProtection="0"/>
    <xf numFmtId="166" fontId="57" fillId="0" borderId="0" applyFill="0" applyBorder="0" applyAlignment="0" applyProtection="0"/>
    <xf numFmtId="0" fontId="14" fillId="0" borderId="0" applyNumberFormat="0" applyFill="0" applyBorder="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15" fillId="0" borderId="0" applyNumberFormat="0" applyFill="0" applyBorder="0" applyAlignment="0" applyProtection="0"/>
    <xf numFmtId="164" fontId="57" fillId="0" borderId="0" applyFont="0" applyFill="0" applyBorder="0" applyAlignment="0" applyProtection="0"/>
    <xf numFmtId="166" fontId="57" fillId="0" borderId="0" applyFill="0" applyBorder="0" applyAlignment="0" applyProtection="0"/>
    <xf numFmtId="41" fontId="57" fillId="0" borderId="0" applyFont="0" applyFill="0" applyBorder="0" applyAlignment="0" applyProtection="0"/>
  </cellStyleXfs>
  <cellXfs count="1003">
    <xf numFmtId="0" fontId="0" fillId="0" borderId="0" xfId="0"/>
    <xf numFmtId="166" fontId="17" fillId="0" borderId="0" xfId="49" applyFont="1" applyFill="1" applyAlignment="1">
      <alignment vertical="center"/>
    </xf>
    <xf numFmtId="0" fontId="0" fillId="0" borderId="0" xfId="0" applyFill="1"/>
    <xf numFmtId="0" fontId="0" fillId="0" borderId="0" xfId="0" applyProtection="1"/>
    <xf numFmtId="166" fontId="16" fillId="0" borderId="0" xfId="48" applyFont="1" applyFill="1" applyAlignment="1" applyProtection="1">
      <alignment horizontal="center" vertical="center"/>
    </xf>
    <xf numFmtId="166" fontId="17" fillId="0" borderId="0" xfId="48" applyFont="1" applyFill="1" applyAlignment="1" applyProtection="1">
      <alignment vertical="center"/>
    </xf>
    <xf numFmtId="0" fontId="15" fillId="0" borderId="0" xfId="0" applyFont="1"/>
    <xf numFmtId="0" fontId="0" fillId="0" borderId="0" xfId="0" applyBorder="1"/>
    <xf numFmtId="0" fontId="15" fillId="0" borderId="0" xfId="0" applyFont="1" applyBorder="1"/>
    <xf numFmtId="0" fontId="28" fillId="0" borderId="0" xfId="0" applyFont="1" applyFill="1"/>
    <xf numFmtId="0" fontId="0" fillId="0" borderId="0" xfId="0" applyFont="1"/>
    <xf numFmtId="0" fontId="20" fillId="8" borderId="9" xfId="0" applyFont="1" applyFill="1" applyBorder="1" applyAlignment="1">
      <alignment horizontal="justify" vertical="center" wrapText="1"/>
    </xf>
    <xf numFmtId="0" fontId="24" fillId="8" borderId="10" xfId="0" applyFont="1" applyFill="1" applyBorder="1" applyAlignment="1">
      <alignment horizontal="justify" vertical="center" wrapText="1"/>
    </xf>
    <xf numFmtId="0" fontId="24" fillId="8" borderId="11" xfId="0" applyFont="1" applyFill="1" applyBorder="1" applyAlignment="1">
      <alignment horizontal="justify" vertical="center" wrapText="1"/>
    </xf>
    <xf numFmtId="0" fontId="20" fillId="8" borderId="9" xfId="0" applyFont="1" applyFill="1" applyBorder="1" applyAlignment="1">
      <alignment horizontal="left" vertical="center" wrapText="1"/>
    </xf>
    <xf numFmtId="0" fontId="20" fillId="8" borderId="10" xfId="0" applyFont="1" applyFill="1" applyBorder="1" applyAlignment="1">
      <alignment horizontal="left" vertical="center" wrapText="1"/>
    </xf>
    <xf numFmtId="0" fontId="20" fillId="8" borderId="11" xfId="0" applyFont="1" applyFill="1" applyBorder="1" applyAlignment="1">
      <alignment horizontal="left" vertical="center" wrapText="1"/>
    </xf>
    <xf numFmtId="0" fontId="20" fillId="0" borderId="9" xfId="0" applyFont="1" applyBorder="1" applyAlignment="1" applyProtection="1">
      <alignment horizontal="left" vertical="center" wrapText="1"/>
      <protection locked="0"/>
    </xf>
    <xf numFmtId="0" fontId="20" fillId="0" borderId="10" xfId="0" applyFont="1"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20" fillId="0" borderId="9" xfId="0" applyFont="1" applyBorder="1" applyAlignment="1" applyProtection="1">
      <alignment horizontal="justify" vertical="center" wrapText="1"/>
      <protection locked="0"/>
    </xf>
    <xf numFmtId="0" fontId="24" fillId="0" borderId="10" xfId="0" applyFont="1" applyBorder="1" applyAlignment="1" applyProtection="1">
      <alignment horizontal="justify" vertical="center" wrapText="1"/>
      <protection locked="0"/>
    </xf>
    <xf numFmtId="0" fontId="24" fillId="0" borderId="11" xfId="0" applyFont="1" applyBorder="1" applyAlignment="1" applyProtection="1">
      <alignment horizontal="justify" vertical="center" wrapText="1"/>
      <protection locked="0"/>
    </xf>
    <xf numFmtId="0" fontId="23" fillId="0" borderId="9" xfId="0" applyFont="1" applyBorder="1" applyAlignment="1">
      <alignment vertical="center" wrapText="1"/>
    </xf>
    <xf numFmtId="0" fontId="23" fillId="0" borderId="10" xfId="0" applyFont="1" applyBorder="1" applyAlignment="1">
      <alignment vertical="center" wrapText="1"/>
    </xf>
    <xf numFmtId="0" fontId="20" fillId="0" borderId="10" xfId="0" applyFont="1" applyBorder="1" applyAlignment="1">
      <alignment horizontal="justify" vertical="center" wrapText="1"/>
    </xf>
    <xf numFmtId="0" fontId="24" fillId="0" borderId="10" xfId="0" applyFont="1" applyBorder="1" applyAlignment="1">
      <alignment horizontal="justify" vertical="center" wrapText="1"/>
    </xf>
    <xf numFmtId="0" fontId="20" fillId="0" borderId="11" xfId="0" applyFont="1" applyBorder="1" applyAlignment="1">
      <alignment horizontal="justify" vertical="center" wrapText="1"/>
    </xf>
    <xf numFmtId="0" fontId="20" fillId="0" borderId="9" xfId="0" applyFont="1" applyBorder="1" applyAlignment="1">
      <alignment horizontal="justify" vertical="center" wrapText="1"/>
    </xf>
    <xf numFmtId="0" fontId="34" fillId="0" borderId="0" xfId="0" applyFont="1" applyBorder="1" applyProtection="1"/>
    <xf numFmtId="0" fontId="0" fillId="0" borderId="0" xfId="0" applyFill="1" applyBorder="1"/>
    <xf numFmtId="166" fontId="35" fillId="0" borderId="0" xfId="76" applyNumberFormat="1" applyFont="1" applyFill="1" applyBorder="1" applyAlignment="1" applyProtection="1">
      <alignment vertical="center"/>
      <protection locked="0"/>
    </xf>
    <xf numFmtId="0" fontId="1" fillId="2" borderId="0" xfId="0" applyFont="1" applyFill="1"/>
    <xf numFmtId="0" fontId="38" fillId="0" borderId="0" xfId="0" applyFont="1" applyFill="1" applyBorder="1" applyAlignment="1">
      <alignment horizontal="center"/>
    </xf>
    <xf numFmtId="0" fontId="0" fillId="0" borderId="0" xfId="0" applyBorder="1" applyProtection="1"/>
    <xf numFmtId="169" fontId="29" fillId="6" borderId="65" xfId="0" applyNumberFormat="1" applyFont="1" applyFill="1" applyBorder="1" applyAlignment="1" applyProtection="1">
      <alignment horizontal="center"/>
      <protection locked="0"/>
    </xf>
    <xf numFmtId="0" fontId="36" fillId="0" borderId="0" xfId="0" applyFont="1"/>
    <xf numFmtId="166" fontId="40" fillId="0" borderId="0" xfId="40" applyFont="1" applyFill="1" applyAlignment="1" applyProtection="1">
      <alignment vertical="center"/>
    </xf>
    <xf numFmtId="0" fontId="36" fillId="0" borderId="0" xfId="0" applyFont="1" applyProtection="1"/>
    <xf numFmtId="0" fontId="1" fillId="0" borderId="0" xfId="0" applyFont="1" applyFill="1" applyBorder="1" applyAlignment="1" applyProtection="1">
      <alignment horizontal="center"/>
    </xf>
    <xf numFmtId="0" fontId="41" fillId="0" borderId="0" xfId="0" applyFont="1" applyFill="1" applyBorder="1" applyAlignment="1" applyProtection="1">
      <alignment horizontal="left"/>
    </xf>
    <xf numFmtId="0" fontId="42" fillId="0" borderId="0" xfId="0" applyFont="1" applyFill="1" applyAlignment="1" applyProtection="1"/>
    <xf numFmtId="0" fontId="1" fillId="0" borderId="0" xfId="0" applyFont="1" applyProtection="1"/>
    <xf numFmtId="166" fontId="57" fillId="0" borderId="0" xfId="51" applyProtection="1"/>
    <xf numFmtId="0" fontId="1" fillId="0" borderId="0" xfId="0" applyFont="1" applyAlignment="1" applyProtection="1">
      <alignment horizontal="left" indent="1"/>
    </xf>
    <xf numFmtId="0" fontId="19" fillId="0" borderId="0" xfId="0" applyFont="1" applyAlignment="1" applyProtection="1">
      <alignment horizontal="left" indent="1"/>
    </xf>
    <xf numFmtId="166" fontId="1" fillId="0" borderId="0" xfId="51" applyFont="1" applyProtection="1"/>
    <xf numFmtId="0" fontId="1" fillId="0" borderId="0" xfId="0" applyFont="1" applyFill="1" applyBorder="1" applyProtection="1"/>
    <xf numFmtId="0" fontId="43" fillId="0" borderId="0" xfId="0" applyFont="1" applyFill="1" applyBorder="1" applyProtection="1"/>
    <xf numFmtId="0" fontId="19" fillId="0" borderId="0" xfId="51" applyNumberFormat="1" applyFont="1" applyBorder="1" applyProtection="1"/>
    <xf numFmtId="166" fontId="44" fillId="0" borderId="0" xfId="51" applyFont="1" applyProtection="1"/>
    <xf numFmtId="166" fontId="1" fillId="0" borderId="0" xfId="53" applyFont="1" applyProtection="1"/>
    <xf numFmtId="166" fontId="44" fillId="0" borderId="0" xfId="53" applyFont="1" applyProtection="1"/>
    <xf numFmtId="166" fontId="17" fillId="0" borderId="0" xfId="40" applyFont="1" applyFill="1" applyAlignment="1">
      <alignment vertical="center"/>
    </xf>
    <xf numFmtId="0" fontId="43" fillId="0" borderId="0" xfId="0" applyFont="1"/>
    <xf numFmtId="168" fontId="32" fillId="0" borderId="0" xfId="0" applyNumberFormat="1" applyFont="1" applyAlignment="1" applyProtection="1">
      <alignment horizontal="center"/>
    </xf>
    <xf numFmtId="170" fontId="32" fillId="0" borderId="0" xfId="37" applyNumberFormat="1" applyFont="1" applyFill="1" applyBorder="1" applyAlignment="1" applyProtection="1">
      <alignment horizontal="left"/>
    </xf>
    <xf numFmtId="0" fontId="1" fillId="0" borderId="0" xfId="0" applyFont="1"/>
    <xf numFmtId="166" fontId="0" fillId="0" borderId="0" xfId="0" applyNumberFormat="1"/>
    <xf numFmtId="166" fontId="17" fillId="0" borderId="0" xfId="50" applyFont="1" applyFill="1" applyAlignment="1">
      <alignment vertical="center"/>
    </xf>
    <xf numFmtId="166" fontId="32" fillId="0" borderId="0" xfId="0" applyNumberFormat="1" applyFont="1" applyAlignment="1">
      <alignment horizontal="right"/>
    </xf>
    <xf numFmtId="166" fontId="32" fillId="0" borderId="0" xfId="0" applyNumberFormat="1" applyFont="1"/>
    <xf numFmtId="181" fontId="0" fillId="0" borderId="0" xfId="0" applyNumberFormat="1"/>
    <xf numFmtId="182" fontId="57" fillId="0" borderId="0" xfId="70" applyNumberFormat="1" applyFill="1" applyBorder="1" applyAlignment="1" applyProtection="1">
      <alignment horizontal="center"/>
      <protection locked="0"/>
    </xf>
    <xf numFmtId="182" fontId="0" fillId="0" borderId="0" xfId="0" applyNumberFormat="1" applyFill="1"/>
    <xf numFmtId="0" fontId="32" fillId="0" borderId="0" xfId="0" applyFont="1" applyAlignment="1" applyProtection="1">
      <alignment horizontal="center"/>
    </xf>
    <xf numFmtId="0" fontId="46" fillId="0" borderId="0" xfId="0" applyFont="1"/>
    <xf numFmtId="0" fontId="47" fillId="0" borderId="0" xfId="0" applyFont="1"/>
    <xf numFmtId="0" fontId="47" fillId="0" borderId="0" xfId="0" applyFont="1" applyProtection="1"/>
    <xf numFmtId="0" fontId="47" fillId="0" borderId="0" xfId="0" applyFont="1" applyBorder="1" applyProtection="1"/>
    <xf numFmtId="0" fontId="47" fillId="0" borderId="0" xfId="0" applyFont="1" applyBorder="1"/>
    <xf numFmtId="0" fontId="49" fillId="0" borderId="0" xfId="0" applyFont="1" applyProtection="1"/>
    <xf numFmtId="0" fontId="49" fillId="0" borderId="0" xfId="0" applyFont="1"/>
    <xf numFmtId="168" fontId="0" fillId="0" borderId="0" xfId="0" applyNumberFormat="1"/>
    <xf numFmtId="0" fontId="18" fillId="0" borderId="0" xfId="0" applyFont="1" applyAlignment="1">
      <alignment horizontal="center"/>
    </xf>
    <xf numFmtId="0" fontId="48" fillId="6" borderId="96" xfId="0" applyNumberFormat="1" applyFont="1" applyFill="1" applyBorder="1" applyAlignment="1">
      <alignment vertical="center"/>
    </xf>
    <xf numFmtId="0" fontId="48" fillId="6" borderId="96" xfId="0" applyFont="1" applyFill="1" applyBorder="1" applyAlignment="1">
      <alignment vertical="center"/>
    </xf>
    <xf numFmtId="0" fontId="29" fillId="0" borderId="0" xfId="0" applyFont="1"/>
    <xf numFmtId="0" fontId="38" fillId="0" borderId="0" xfId="0" applyFont="1"/>
    <xf numFmtId="0" fontId="50" fillId="0" borderId="0" xfId="57" applyNumberFormat="1" applyFont="1" applyFill="1" applyBorder="1" applyAlignment="1">
      <alignment horizontal="center" vertical="center" wrapText="1"/>
    </xf>
    <xf numFmtId="0" fontId="52" fillId="0" borderId="0" xfId="0" applyNumberFormat="1" applyFont="1" applyAlignment="1"/>
    <xf numFmtId="0" fontId="52" fillId="0" borderId="0" xfId="0" applyFont="1" applyAlignment="1"/>
    <xf numFmtId="0" fontId="52" fillId="0" borderId="0" xfId="0" applyFont="1" applyAlignment="1">
      <alignment horizontal="center"/>
    </xf>
    <xf numFmtId="0" fontId="53" fillId="0" borderId="0" xfId="0" applyFont="1" applyBorder="1"/>
    <xf numFmtId="0" fontId="54" fillId="6" borderId="96" xfId="0" applyFont="1" applyFill="1" applyBorder="1" applyAlignment="1">
      <alignment vertical="center"/>
    </xf>
    <xf numFmtId="0" fontId="37" fillId="0" borderId="0" xfId="0" applyFont="1"/>
    <xf numFmtId="0" fontId="55" fillId="6" borderId="12" xfId="0" applyFont="1" applyFill="1" applyBorder="1" applyAlignment="1" applyProtection="1">
      <alignment horizontal="center"/>
    </xf>
    <xf numFmtId="0" fontId="55" fillId="6" borderId="12" xfId="0" applyFont="1" applyFill="1" applyBorder="1" applyAlignment="1">
      <alignment horizontal="center"/>
    </xf>
    <xf numFmtId="0" fontId="0" fillId="0" borderId="12" xfId="0" applyNumberFormat="1" applyFont="1" applyBorder="1"/>
    <xf numFmtId="0" fontId="0" fillId="0" borderId="12" xfId="0" applyNumberFormat="1" applyFont="1" applyBorder="1" applyAlignment="1">
      <alignment horizontal="center"/>
    </xf>
    <xf numFmtId="0" fontId="44" fillId="0" borderId="12" xfId="0" applyFont="1" applyFill="1" applyBorder="1" applyAlignment="1" applyProtection="1">
      <alignment horizontal="center"/>
    </xf>
    <xf numFmtId="0" fontId="44" fillId="0" borderId="12" xfId="0" applyFont="1" applyBorder="1" applyAlignment="1" applyProtection="1">
      <alignment horizontal="center"/>
    </xf>
    <xf numFmtId="0" fontId="56" fillId="0" borderId="12" xfId="0" applyFont="1" applyBorder="1" applyAlignment="1" applyProtection="1">
      <alignment horizontal="left" indent="1"/>
    </xf>
    <xf numFmtId="0" fontId="0" fillId="0" borderId="12" xfId="0" applyFont="1" applyBorder="1" applyAlignment="1">
      <alignment horizontal="center"/>
    </xf>
    <xf numFmtId="0" fontId="44" fillId="0" borderId="0" xfId="0" applyFont="1" applyFill="1" applyBorder="1" applyAlignment="1" applyProtection="1"/>
    <xf numFmtId="0" fontId="44" fillId="0" borderId="12" xfId="0" applyFont="1" applyFill="1" applyBorder="1" applyProtection="1"/>
    <xf numFmtId="166" fontId="44" fillId="0" borderId="12" xfId="53" applyFont="1" applyBorder="1" applyProtection="1"/>
    <xf numFmtId="0" fontId="0" fillId="0" borderId="12" xfId="0" applyFont="1" applyBorder="1"/>
    <xf numFmtId="0" fontId="0" fillId="0" borderId="12" xfId="0" applyBorder="1"/>
    <xf numFmtId="0" fontId="60" fillId="0" borderId="0" xfId="0" applyFont="1"/>
    <xf numFmtId="166" fontId="60" fillId="0" borderId="0" xfId="0" applyNumberFormat="1" applyFont="1" applyAlignment="1"/>
    <xf numFmtId="166" fontId="60" fillId="0" borderId="0" xfId="0" applyNumberFormat="1" applyFont="1"/>
    <xf numFmtId="0" fontId="61" fillId="0" borderId="0" xfId="0" applyFont="1"/>
    <xf numFmtId="0" fontId="61" fillId="0" borderId="0" xfId="0" applyFont="1" applyProtection="1"/>
    <xf numFmtId="0" fontId="61" fillId="0" borderId="0" xfId="0" applyFont="1" applyFill="1"/>
    <xf numFmtId="166" fontId="63" fillId="0" borderId="0" xfId="40" applyFont="1" applyFill="1" applyAlignment="1" applyProtection="1">
      <alignment vertical="center"/>
    </xf>
    <xf numFmtId="166" fontId="64" fillId="0" borderId="0" xfId="0" applyNumberFormat="1" applyFont="1" applyAlignment="1" applyProtection="1">
      <alignment horizontal="right"/>
    </xf>
    <xf numFmtId="0" fontId="64" fillId="0" borderId="0" xfId="0" applyFont="1" applyAlignment="1" applyProtection="1">
      <alignment horizontal="right"/>
    </xf>
    <xf numFmtId="0" fontId="64" fillId="0" borderId="0" xfId="0" applyFont="1" applyProtection="1"/>
    <xf numFmtId="166" fontId="61" fillId="0" borderId="12" xfId="0" applyNumberFormat="1" applyFont="1" applyBorder="1" applyAlignment="1" applyProtection="1">
      <alignment horizontal="center"/>
      <protection locked="0"/>
    </xf>
    <xf numFmtId="49" fontId="64" fillId="0" borderId="0" xfId="0" applyNumberFormat="1" applyFont="1" applyAlignment="1" applyProtection="1">
      <alignment horizontal="right"/>
    </xf>
    <xf numFmtId="0" fontId="64" fillId="0" borderId="0" xfId="0" applyFont="1" applyBorder="1" applyProtection="1"/>
    <xf numFmtId="166" fontId="64" fillId="0" borderId="0" xfId="0" applyNumberFormat="1" applyFont="1" applyBorder="1" applyAlignment="1" applyProtection="1">
      <alignment horizontal="right"/>
    </xf>
    <xf numFmtId="168" fontId="61" fillId="0" borderId="0" xfId="0" applyNumberFormat="1" applyFont="1" applyProtection="1"/>
    <xf numFmtId="168" fontId="61" fillId="0" borderId="12" xfId="70" applyNumberFormat="1" applyFont="1" applyFill="1" applyBorder="1" applyAlignment="1" applyProtection="1">
      <alignment horizontal="center"/>
      <protection locked="0"/>
    </xf>
    <xf numFmtId="166" fontId="64" fillId="0" borderId="13" xfId="0" applyNumberFormat="1" applyFont="1" applyBorder="1" applyAlignment="1" applyProtection="1">
      <alignment horizontal="right"/>
    </xf>
    <xf numFmtId="168" fontId="61" fillId="26" borderId="12" xfId="70" applyNumberFormat="1" applyFont="1" applyFill="1" applyBorder="1" applyAlignment="1" applyProtection="1">
      <alignment horizontal="center"/>
      <protection locked="0"/>
    </xf>
    <xf numFmtId="0" fontId="61" fillId="0" borderId="0" xfId="0" applyFont="1" applyBorder="1" applyAlignment="1" applyProtection="1"/>
    <xf numFmtId="166" fontId="64" fillId="0" borderId="0" xfId="0" applyNumberFormat="1" applyFont="1" applyProtection="1"/>
    <xf numFmtId="0" fontId="61" fillId="0" borderId="0" xfId="0" applyFont="1" applyAlignment="1" applyProtection="1"/>
    <xf numFmtId="0" fontId="61" fillId="3" borderId="12" xfId="0" applyFont="1" applyFill="1" applyBorder="1" applyProtection="1"/>
    <xf numFmtId="0" fontId="61" fillId="9" borderId="12" xfId="0" applyFont="1" applyFill="1" applyBorder="1" applyProtection="1"/>
    <xf numFmtId="0" fontId="61" fillId="0" borderId="0" xfId="0" applyFont="1" applyFill="1" applyBorder="1"/>
    <xf numFmtId="166" fontId="67" fillId="0" borderId="14" xfId="76" applyNumberFormat="1" applyFont="1" applyFill="1" applyBorder="1" applyAlignment="1" applyProtection="1"/>
    <xf numFmtId="166" fontId="61" fillId="0" borderId="14" xfId="76" applyNumberFormat="1" applyFont="1" applyFill="1" applyBorder="1" applyAlignment="1" applyProtection="1">
      <alignment vertical="center"/>
    </xf>
    <xf numFmtId="166" fontId="68" fillId="0" borderId="14" xfId="76" applyNumberFormat="1" applyFont="1" applyFill="1" applyBorder="1" applyAlignment="1" applyProtection="1">
      <alignment horizontal="left" vertical="center"/>
    </xf>
    <xf numFmtId="166" fontId="61" fillId="3" borderId="15" xfId="76" applyNumberFormat="1" applyFont="1" applyFill="1" applyBorder="1" applyAlignment="1" applyProtection="1">
      <alignment vertical="center"/>
    </xf>
    <xf numFmtId="166" fontId="61" fillId="0" borderId="0" xfId="76" applyNumberFormat="1" applyFont="1" applyFill="1" applyBorder="1" applyAlignment="1" applyProtection="1">
      <alignment vertical="center"/>
      <protection locked="0"/>
    </xf>
    <xf numFmtId="166" fontId="69" fillId="0" borderId="12" xfId="0" applyNumberFormat="1" applyFont="1" applyBorder="1" applyAlignment="1" applyProtection="1">
      <alignment horizontal="center"/>
      <protection locked="0"/>
    </xf>
    <xf numFmtId="166" fontId="61" fillId="0" borderId="0" xfId="76" applyNumberFormat="1" applyFont="1" applyFill="1" applyBorder="1" applyAlignment="1" applyProtection="1">
      <alignment vertical="center"/>
    </xf>
    <xf numFmtId="166" fontId="67" fillId="0" borderId="0" xfId="76" applyNumberFormat="1" applyFont="1" applyFill="1" applyBorder="1" applyAlignment="1" applyProtection="1"/>
    <xf numFmtId="0" fontId="65" fillId="2" borderId="0" xfId="0" applyFont="1" applyFill="1"/>
    <xf numFmtId="169" fontId="65" fillId="2" borderId="0" xfId="0" applyNumberFormat="1" applyFont="1" applyFill="1"/>
    <xf numFmtId="170" fontId="65" fillId="2" borderId="0" xfId="0" applyNumberFormat="1" applyFont="1" applyFill="1"/>
    <xf numFmtId="166" fontId="71" fillId="0" borderId="16" xfId="0" applyNumberFormat="1" applyFont="1" applyBorder="1" applyAlignment="1" applyProtection="1">
      <alignment horizontal="left"/>
    </xf>
    <xf numFmtId="169" fontId="71" fillId="6" borderId="17" xfId="0" applyNumberFormat="1" applyFont="1" applyFill="1" applyBorder="1" applyAlignment="1" applyProtection="1">
      <alignment horizontal="center"/>
      <protection locked="0"/>
    </xf>
    <xf numFmtId="169" fontId="71" fillId="6" borderId="18" xfId="0" applyNumberFormat="1" applyFont="1" applyFill="1" applyBorder="1" applyAlignment="1" applyProtection="1">
      <alignment horizontal="center"/>
      <protection locked="0"/>
    </xf>
    <xf numFmtId="169" fontId="71" fillId="6" borderId="19" xfId="0" applyNumberFormat="1" applyFont="1" applyFill="1" applyBorder="1" applyAlignment="1" applyProtection="1">
      <alignment horizontal="center" wrapText="1"/>
      <protection locked="0"/>
    </xf>
    <xf numFmtId="168" fontId="72" fillId="0" borderId="20" xfId="0" applyNumberFormat="1" applyFont="1" applyBorder="1" applyAlignment="1" applyProtection="1">
      <alignment horizontal="left"/>
    </xf>
    <xf numFmtId="0" fontId="72" fillId="0" borderId="16" xfId="0" applyFont="1" applyBorder="1" applyAlignment="1" applyProtection="1">
      <alignment horizontal="left"/>
    </xf>
    <xf numFmtId="168" fontId="72" fillId="0" borderId="22" xfId="0" applyNumberFormat="1" applyFont="1" applyBorder="1" applyAlignment="1" applyProtection="1">
      <alignment horizontal="left"/>
    </xf>
    <xf numFmtId="168" fontId="72" fillId="0" borderId="23" xfId="0" applyNumberFormat="1" applyFont="1" applyBorder="1" applyAlignment="1" applyProtection="1">
      <alignment horizontal="left"/>
    </xf>
    <xf numFmtId="9" fontId="65" fillId="0" borderId="0" xfId="60" applyFont="1" applyFill="1" applyBorder="1" applyAlignment="1" applyProtection="1"/>
    <xf numFmtId="171" fontId="61" fillId="0" borderId="0" xfId="0" applyNumberFormat="1" applyFont="1" applyFill="1" applyProtection="1"/>
    <xf numFmtId="171" fontId="65" fillId="2" borderId="0" xfId="0" applyNumberFormat="1" applyFont="1" applyFill="1" applyProtection="1"/>
    <xf numFmtId="169" fontId="65" fillId="2" borderId="0" xfId="0" applyNumberFormat="1" applyFont="1" applyFill="1" applyProtection="1"/>
    <xf numFmtId="49" fontId="61" fillId="0" borderId="0" xfId="0" applyNumberFormat="1" applyFont="1" applyProtection="1"/>
    <xf numFmtId="0" fontId="61" fillId="0" borderId="0" xfId="0" applyFont="1" applyAlignment="1" applyProtection="1">
      <alignment horizontal="right"/>
    </xf>
    <xf numFmtId="170" fontId="61" fillId="0" borderId="0" xfId="0" applyNumberFormat="1" applyFont="1" applyProtection="1"/>
    <xf numFmtId="169" fontId="71" fillId="0" borderId="0" xfId="0" applyNumberFormat="1" applyFont="1" applyFill="1" applyBorder="1" applyAlignment="1">
      <alignment horizontal="center"/>
    </xf>
    <xf numFmtId="1" fontId="61" fillId="0" borderId="0" xfId="0" applyNumberFormat="1" applyFont="1" applyProtection="1"/>
    <xf numFmtId="166" fontId="72" fillId="0" borderId="0" xfId="0" applyNumberFormat="1" applyFont="1" applyFill="1" applyBorder="1" applyAlignment="1"/>
    <xf numFmtId="0" fontId="64" fillId="0" borderId="0" xfId="0" applyFont="1" applyFill="1" applyBorder="1" applyAlignment="1" applyProtection="1">
      <alignment horizontal="center"/>
    </xf>
    <xf numFmtId="0" fontId="75" fillId="0" borderId="0" xfId="0" applyFont="1" applyFill="1" applyBorder="1" applyAlignment="1" applyProtection="1">
      <alignment horizontal="right" vertical="center"/>
    </xf>
    <xf numFmtId="171" fontId="76" fillId="0" borderId="0" xfId="0" applyNumberFormat="1" applyFont="1" applyFill="1" applyBorder="1" applyAlignment="1" applyProtection="1">
      <alignment horizontal="center"/>
    </xf>
    <xf numFmtId="0" fontId="76" fillId="0" borderId="0" xfId="0" applyFont="1" applyFill="1" applyBorder="1" applyAlignment="1">
      <alignment horizontal="center"/>
    </xf>
    <xf numFmtId="0" fontId="61" fillId="0" borderId="0" xfId="0" applyFont="1" applyFill="1" applyBorder="1" applyProtection="1"/>
    <xf numFmtId="0" fontId="61" fillId="0" borderId="0" xfId="0" applyFont="1" applyFill="1" applyBorder="1" applyProtection="1">
      <protection locked="0"/>
    </xf>
    <xf numFmtId="171" fontId="61" fillId="0" borderId="0" xfId="0" applyNumberFormat="1" applyFont="1" applyProtection="1"/>
    <xf numFmtId="171" fontId="75" fillId="0" borderId="0" xfId="0" applyNumberFormat="1" applyFont="1" applyAlignment="1" applyProtection="1">
      <alignment horizontal="right"/>
    </xf>
    <xf numFmtId="172" fontId="61" fillId="0" borderId="0" xfId="0" applyNumberFormat="1" applyFont="1" applyProtection="1"/>
    <xf numFmtId="184" fontId="61" fillId="0" borderId="0" xfId="0" applyNumberFormat="1" applyFont="1" applyProtection="1"/>
    <xf numFmtId="0" fontId="61" fillId="26" borderId="0" xfId="0" applyFont="1" applyFill="1" applyProtection="1"/>
    <xf numFmtId="0" fontId="74" fillId="0" borderId="32" xfId="0" applyFont="1" applyBorder="1" applyAlignment="1" applyProtection="1">
      <alignment vertical="distributed" wrapText="1"/>
    </xf>
    <xf numFmtId="166" fontId="77" fillId="0" borderId="33" xfId="0" applyNumberFormat="1" applyFont="1" applyFill="1" applyBorder="1" applyAlignment="1" applyProtection="1">
      <alignment horizontal="center" vertical="center" wrapText="1"/>
    </xf>
    <xf numFmtId="168" fontId="77" fillId="0" borderId="34" xfId="0" applyNumberFormat="1" applyFont="1" applyFill="1" applyBorder="1" applyAlignment="1" applyProtection="1">
      <alignment horizontal="center" vertical="center" wrapText="1"/>
    </xf>
    <xf numFmtId="0" fontId="78" fillId="0" borderId="0" xfId="0" applyFont="1" applyFill="1" applyBorder="1" applyAlignment="1" applyProtection="1">
      <alignment horizontal="center" vertical="center"/>
    </xf>
    <xf numFmtId="0" fontId="75" fillId="26" borderId="0" xfId="0" applyFont="1" applyFill="1" applyBorder="1" applyAlignment="1" applyProtection="1">
      <alignment horizontal="center" vertical="center"/>
    </xf>
    <xf numFmtId="168" fontId="79" fillId="0" borderId="0" xfId="0" applyNumberFormat="1" applyFont="1" applyFill="1" applyBorder="1" applyAlignment="1" applyProtection="1">
      <alignment horizontal="center" vertical="center" wrapText="1"/>
    </xf>
    <xf numFmtId="168" fontId="79" fillId="0" borderId="0" xfId="0" applyNumberFormat="1" applyFont="1" applyFill="1" applyBorder="1" applyAlignment="1" applyProtection="1">
      <alignment horizontal="center" vertical="center" wrapText="1"/>
      <protection locked="0"/>
    </xf>
    <xf numFmtId="166" fontId="75" fillId="0" borderId="35" xfId="0" applyNumberFormat="1" applyFont="1" applyBorder="1" applyAlignment="1" applyProtection="1"/>
    <xf numFmtId="184" fontId="75" fillId="26" borderId="0" xfId="0" applyNumberFormat="1" applyFont="1" applyFill="1" applyBorder="1" applyAlignment="1" applyProtection="1">
      <protection locked="0"/>
    </xf>
    <xf numFmtId="170" fontId="65" fillId="0" borderId="0" xfId="0" applyNumberFormat="1" applyFont="1" applyFill="1" applyBorder="1" applyAlignment="1" applyProtection="1"/>
    <xf numFmtId="170" fontId="75" fillId="0" borderId="0" xfId="37" applyNumberFormat="1" applyFont="1" applyFill="1" applyBorder="1" applyAlignment="1" applyProtection="1">
      <protection locked="0"/>
    </xf>
    <xf numFmtId="173" fontId="75" fillId="0" borderId="0" xfId="60" applyNumberFormat="1" applyFont="1" applyFill="1" applyBorder="1" applyAlignment="1" applyProtection="1">
      <alignment horizontal="center"/>
    </xf>
    <xf numFmtId="0" fontId="75" fillId="26" borderId="0" xfId="0" applyFont="1" applyFill="1" applyBorder="1" applyAlignment="1" applyProtection="1">
      <protection locked="0"/>
    </xf>
    <xf numFmtId="173" fontId="75" fillId="0" borderId="0" xfId="60" applyNumberFormat="1" applyFont="1" applyFill="1" applyBorder="1" applyAlignment="1" applyProtection="1">
      <alignment horizontal="center"/>
      <protection locked="0"/>
    </xf>
    <xf numFmtId="166" fontId="75" fillId="0" borderId="37" xfId="0" applyNumberFormat="1" applyFont="1" applyBorder="1" applyAlignment="1" applyProtection="1"/>
    <xf numFmtId="0" fontId="75" fillId="0" borderId="0" xfId="0" applyFont="1" applyFill="1" applyBorder="1" applyAlignment="1" applyProtection="1"/>
    <xf numFmtId="168" fontId="76" fillId="0" borderId="39" xfId="0" applyNumberFormat="1" applyFont="1" applyFill="1" applyBorder="1" applyAlignment="1" applyProtection="1"/>
    <xf numFmtId="166" fontId="76" fillId="0" borderId="12" xfId="0" applyNumberFormat="1" applyFont="1" applyFill="1" applyBorder="1" applyAlignment="1" applyProtection="1">
      <alignment horizontal="center"/>
    </xf>
    <xf numFmtId="166" fontId="76" fillId="0" borderId="40" xfId="0" applyNumberFormat="1" applyFont="1" applyFill="1" applyBorder="1" applyAlignment="1" applyProtection="1">
      <alignment horizontal="center"/>
    </xf>
    <xf numFmtId="166" fontId="76" fillId="0" borderId="39" xfId="0" applyNumberFormat="1" applyFont="1" applyFill="1" applyBorder="1" applyProtection="1"/>
    <xf numFmtId="166" fontId="76" fillId="0" borderId="41" xfId="0" applyNumberFormat="1" applyFont="1" applyFill="1" applyBorder="1" applyAlignment="1" applyProtection="1"/>
    <xf numFmtId="0" fontId="75" fillId="0" borderId="0" xfId="0" applyFont="1" applyFill="1" applyBorder="1" applyAlignment="1" applyProtection="1">
      <protection locked="0"/>
    </xf>
    <xf numFmtId="166" fontId="76" fillId="0" borderId="42" xfId="0" applyNumberFormat="1" applyFont="1" applyFill="1" applyBorder="1" applyProtection="1"/>
    <xf numFmtId="166" fontId="81" fillId="0" borderId="44" xfId="76" applyNumberFormat="1" applyFont="1" applyFill="1" applyBorder="1" applyAlignment="1" applyProtection="1"/>
    <xf numFmtId="166" fontId="82" fillId="0" borderId="44" xfId="76" applyNumberFormat="1" applyFont="1" applyFill="1" applyBorder="1" applyAlignment="1" applyProtection="1">
      <alignment vertical="center"/>
    </xf>
    <xf numFmtId="166" fontId="83" fillId="0" borderId="44" xfId="76" applyNumberFormat="1" applyFont="1" applyFill="1" applyBorder="1" applyAlignment="1" applyProtection="1">
      <alignment vertical="center"/>
    </xf>
    <xf numFmtId="166" fontId="82" fillId="0" borderId="44" xfId="76" applyNumberFormat="1" applyFont="1" applyFill="1" applyBorder="1" applyAlignment="1" applyProtection="1">
      <alignment horizontal="center" vertical="center"/>
    </xf>
    <xf numFmtId="166" fontId="82" fillId="9" borderId="45" xfId="76" applyNumberFormat="1" applyFont="1" applyFill="1" applyBorder="1" applyAlignment="1" applyProtection="1">
      <alignment horizontal="center" vertical="center"/>
    </xf>
    <xf numFmtId="166" fontId="82" fillId="0" borderId="46" xfId="76" applyNumberFormat="1" applyFont="1" applyFill="1" applyBorder="1" applyAlignment="1" applyProtection="1">
      <alignment vertical="center"/>
    </xf>
    <xf numFmtId="166" fontId="82" fillId="0" borderId="0" xfId="76" applyNumberFormat="1" applyFont="1" applyFill="1" applyBorder="1" applyAlignment="1" applyProtection="1">
      <alignment horizontal="center" vertical="center"/>
      <protection locked="0"/>
    </xf>
    <xf numFmtId="166" fontId="81" fillId="0" borderId="0" xfId="76" applyNumberFormat="1" applyFont="1" applyFill="1" applyBorder="1" applyAlignment="1" applyProtection="1"/>
    <xf numFmtId="166" fontId="82" fillId="0" borderId="0" xfId="76" applyNumberFormat="1" applyFont="1" applyFill="1" applyBorder="1" applyAlignment="1" applyProtection="1">
      <alignment vertical="center"/>
    </xf>
    <xf numFmtId="166" fontId="84" fillId="0" borderId="0" xfId="76" applyNumberFormat="1" applyFont="1" applyFill="1" applyBorder="1" applyAlignment="1" applyProtection="1">
      <alignment vertical="center"/>
    </xf>
    <xf numFmtId="0" fontId="61" fillId="0" borderId="0" xfId="0" applyFont="1" applyBorder="1" applyProtection="1"/>
    <xf numFmtId="0" fontId="70" fillId="0" borderId="0" xfId="0" applyFont="1" applyBorder="1" applyAlignment="1" applyProtection="1">
      <alignment horizontal="center"/>
    </xf>
    <xf numFmtId="0" fontId="61" fillId="0" borderId="0" xfId="0" applyFont="1" applyBorder="1"/>
    <xf numFmtId="166" fontId="70" fillId="0" borderId="47" xfId="0" applyNumberFormat="1" applyFont="1" applyBorder="1" applyAlignment="1" applyProtection="1">
      <alignment horizontal="center"/>
    </xf>
    <xf numFmtId="166" fontId="70" fillId="0" borderId="47" xfId="0" applyNumberFormat="1" applyFont="1" applyBorder="1" applyAlignment="1" applyProtection="1">
      <alignment horizontal="center" wrapText="1"/>
    </xf>
    <xf numFmtId="166" fontId="70" fillId="0" borderId="48" xfId="0" applyNumberFormat="1" applyFont="1" applyBorder="1" applyAlignment="1" applyProtection="1">
      <alignment horizontal="center"/>
    </xf>
    <xf numFmtId="0" fontId="61" fillId="0" borderId="0" xfId="0" applyFont="1" applyFill="1" applyBorder="1" applyAlignment="1" applyProtection="1">
      <alignment horizontal="center"/>
    </xf>
    <xf numFmtId="0" fontId="82" fillId="0" borderId="0" xfId="0" applyFont="1" applyFill="1" applyBorder="1" applyAlignment="1" applyProtection="1">
      <alignment horizontal="center" vertical="center"/>
    </xf>
    <xf numFmtId="1" fontId="73" fillId="2" borderId="50" xfId="0" applyNumberFormat="1" applyFont="1" applyFill="1" applyBorder="1" applyAlignment="1" applyProtection="1">
      <alignment horizontal="center"/>
    </xf>
    <xf numFmtId="0" fontId="61" fillId="0" borderId="0" xfId="0" applyFont="1" applyFill="1" applyBorder="1" applyAlignment="1" applyProtection="1">
      <alignment horizontal="left" vertical="top"/>
      <protection locked="0"/>
    </xf>
    <xf numFmtId="1" fontId="73" fillId="2" borderId="53" xfId="0" applyNumberFormat="1" applyFont="1" applyFill="1" applyBorder="1" applyAlignment="1" applyProtection="1">
      <alignment horizontal="center"/>
    </xf>
    <xf numFmtId="0" fontId="61" fillId="0" borderId="54" xfId="0" applyFont="1" applyBorder="1" applyProtection="1"/>
    <xf numFmtId="166" fontId="61" fillId="0" borderId="47" xfId="0" applyNumberFormat="1" applyFont="1" applyBorder="1" applyAlignment="1" applyProtection="1">
      <alignment horizontal="center"/>
    </xf>
    <xf numFmtId="166" fontId="61" fillId="0" borderId="48" xfId="0" applyNumberFormat="1" applyFont="1" applyBorder="1" applyAlignment="1" applyProtection="1">
      <alignment horizontal="center"/>
    </xf>
    <xf numFmtId="166" fontId="61" fillId="0" borderId="51" xfId="0" applyNumberFormat="1" applyFont="1" applyBorder="1" applyAlignment="1" applyProtection="1">
      <alignment horizontal="left"/>
    </xf>
    <xf numFmtId="0" fontId="61" fillId="9" borderId="52" xfId="0" applyNumberFormat="1" applyFont="1" applyFill="1" applyBorder="1" applyAlignment="1" applyProtection="1">
      <alignment horizontal="center"/>
      <protection locked="0"/>
    </xf>
    <xf numFmtId="0" fontId="61" fillId="0" borderId="53" xfId="0" applyNumberFormat="1" applyFont="1" applyFill="1" applyBorder="1" applyAlignment="1" applyProtection="1">
      <alignment horizontal="center"/>
    </xf>
    <xf numFmtId="168" fontId="61" fillId="26" borderId="0" xfId="0" applyNumberFormat="1" applyFont="1" applyFill="1" applyBorder="1" applyAlignment="1" applyProtection="1">
      <alignment horizontal="left"/>
    </xf>
    <xf numFmtId="166" fontId="61" fillId="0" borderId="48" xfId="0" applyNumberFormat="1" applyFont="1" applyBorder="1" applyAlignment="1" applyProtection="1">
      <alignment horizontal="center" wrapText="1"/>
    </xf>
    <xf numFmtId="0" fontId="85" fillId="0" borderId="0" xfId="0" applyFont="1" applyFill="1" applyBorder="1" applyAlignment="1" applyProtection="1">
      <alignment horizontal="center" wrapText="1"/>
    </xf>
    <xf numFmtId="0" fontId="61" fillId="9" borderId="53" xfId="0" applyNumberFormat="1" applyFont="1" applyFill="1" applyBorder="1" applyAlignment="1" applyProtection="1">
      <alignment horizontal="center"/>
      <protection locked="0"/>
    </xf>
    <xf numFmtId="166" fontId="71" fillId="0" borderId="47" xfId="0" applyNumberFormat="1" applyFont="1" applyBorder="1" applyAlignment="1" applyProtection="1">
      <alignment horizontal="center"/>
    </xf>
    <xf numFmtId="166" fontId="71" fillId="0" borderId="48" xfId="0" applyNumberFormat="1" applyFont="1" applyBorder="1" applyAlignment="1" applyProtection="1">
      <alignment horizontal="center"/>
    </xf>
    <xf numFmtId="166" fontId="61" fillId="0" borderId="49" xfId="0" applyNumberFormat="1" applyFont="1" applyBorder="1" applyAlignment="1" applyProtection="1">
      <alignment horizontal="left"/>
    </xf>
    <xf numFmtId="1" fontId="61" fillId="0" borderId="50" xfId="0" applyNumberFormat="1" applyFont="1" applyFill="1" applyBorder="1" applyAlignment="1" applyProtection="1">
      <alignment horizontal="center"/>
    </xf>
    <xf numFmtId="0" fontId="61" fillId="26" borderId="0" xfId="0" applyFont="1" applyFill="1" applyBorder="1" applyProtection="1"/>
    <xf numFmtId="0" fontId="61" fillId="0" borderId="0" xfId="0" applyFont="1" applyFill="1" applyBorder="1" applyAlignment="1" applyProtection="1">
      <alignment horizontal="center" wrapText="1"/>
    </xf>
    <xf numFmtId="166" fontId="61" fillId="0" borderId="0" xfId="37" applyFont="1" applyFill="1" applyBorder="1" applyAlignment="1" applyProtection="1"/>
    <xf numFmtId="166" fontId="61" fillId="0" borderId="0" xfId="0" applyNumberFormat="1" applyFont="1" applyFill="1" applyBorder="1" applyProtection="1"/>
    <xf numFmtId="169" fontId="61" fillId="0" borderId="0" xfId="0" applyNumberFormat="1" applyFont="1" applyBorder="1" applyProtection="1"/>
    <xf numFmtId="166" fontId="61" fillId="9" borderId="57" xfId="0" applyNumberFormat="1" applyFont="1" applyFill="1" applyBorder="1" applyProtection="1">
      <protection locked="0"/>
    </xf>
    <xf numFmtId="0" fontId="86" fillId="9" borderId="58" xfId="0" applyNumberFormat="1" applyFont="1" applyFill="1" applyBorder="1" applyAlignment="1" applyProtection="1">
      <alignment horizontal="center" vertical="center"/>
      <protection locked="0"/>
    </xf>
    <xf numFmtId="0" fontId="86" fillId="0" borderId="59" xfId="0" applyNumberFormat="1" applyFont="1" applyFill="1" applyBorder="1" applyAlignment="1" applyProtection="1">
      <alignment horizontal="center" vertical="center"/>
    </xf>
    <xf numFmtId="174" fontId="86" fillId="9" borderId="59" xfId="0" applyNumberFormat="1" applyFont="1" applyFill="1" applyBorder="1" applyAlignment="1" applyProtection="1">
      <alignment horizontal="center" vertical="center"/>
      <protection locked="0"/>
    </xf>
    <xf numFmtId="175" fontId="86" fillId="0" borderId="59" xfId="0" applyNumberFormat="1" applyFont="1" applyFill="1" applyBorder="1" applyAlignment="1" applyProtection="1">
      <alignment horizontal="center" vertical="center"/>
    </xf>
    <xf numFmtId="176" fontId="86" fillId="0" borderId="59" xfId="0" applyNumberFormat="1" applyFont="1" applyFill="1" applyBorder="1" applyAlignment="1" applyProtection="1">
      <alignment horizontal="center" vertical="center"/>
    </xf>
    <xf numFmtId="0" fontId="86" fillId="9" borderId="59" xfId="0" applyNumberFormat="1" applyFont="1" applyFill="1" applyBorder="1" applyAlignment="1" applyProtection="1">
      <alignment horizontal="center" vertical="center"/>
      <protection locked="0"/>
    </xf>
    <xf numFmtId="166" fontId="61" fillId="9" borderId="57" xfId="0" applyNumberFormat="1" applyFont="1" applyFill="1" applyBorder="1" applyAlignment="1" applyProtection="1">
      <alignment horizontal="left"/>
      <protection locked="0"/>
    </xf>
    <xf numFmtId="166" fontId="90" fillId="0" borderId="62" xfId="0" applyNumberFormat="1" applyFont="1" applyFill="1" applyBorder="1" applyAlignment="1" applyProtection="1">
      <alignment horizontal="center" vertical="center" wrapText="1"/>
    </xf>
    <xf numFmtId="0" fontId="80" fillId="0" borderId="63" xfId="0" applyFont="1" applyFill="1" applyBorder="1" applyAlignment="1" applyProtection="1">
      <alignment horizontal="center"/>
    </xf>
    <xf numFmtId="169" fontId="70" fillId="6" borderId="64" xfId="0" applyNumberFormat="1" applyFont="1" applyFill="1" applyBorder="1" applyAlignment="1" applyProtection="1">
      <alignment horizontal="center"/>
      <protection locked="0"/>
    </xf>
    <xf numFmtId="0" fontId="91" fillId="0" borderId="0" xfId="0" applyFont="1" applyProtection="1"/>
    <xf numFmtId="49" fontId="90" fillId="0" borderId="61" xfId="0" applyNumberFormat="1" applyFont="1" applyFill="1" applyBorder="1" applyAlignment="1" applyProtection="1">
      <alignment horizontal="center" vertical="center"/>
    </xf>
    <xf numFmtId="49" fontId="90" fillId="0" borderId="62" xfId="0" applyNumberFormat="1" applyFont="1" applyFill="1" applyBorder="1" applyAlignment="1" applyProtection="1">
      <alignment horizontal="center" vertical="center" wrapText="1"/>
    </xf>
    <xf numFmtId="49" fontId="80" fillId="2" borderId="71" xfId="0" applyNumberFormat="1" applyFont="1" applyFill="1" applyBorder="1" applyProtection="1"/>
    <xf numFmtId="171" fontId="80" fillId="0" borderId="12" xfId="0" applyNumberFormat="1" applyFont="1" applyFill="1" applyBorder="1" applyAlignment="1" applyProtection="1">
      <alignment vertical="center"/>
    </xf>
    <xf numFmtId="174" fontId="80" fillId="0" borderId="12" xfId="0" applyNumberFormat="1" applyFont="1" applyFill="1" applyBorder="1" applyAlignment="1" applyProtection="1">
      <alignment vertical="center"/>
    </xf>
    <xf numFmtId="49" fontId="80" fillId="2" borderId="9" xfId="0" applyNumberFormat="1" applyFont="1" applyFill="1" applyBorder="1" applyProtection="1"/>
    <xf numFmtId="49" fontId="80" fillId="19" borderId="12" xfId="0" applyNumberFormat="1" applyFont="1" applyFill="1" applyBorder="1" applyProtection="1"/>
    <xf numFmtId="171" fontId="80" fillId="19" borderId="12" xfId="0" applyNumberFormat="1" applyFont="1" applyFill="1" applyBorder="1" applyAlignment="1" applyProtection="1">
      <alignment vertical="center"/>
    </xf>
    <xf numFmtId="49" fontId="80" fillId="2" borderId="72" xfId="0" applyNumberFormat="1" applyFont="1" applyFill="1" applyBorder="1" applyProtection="1"/>
    <xf numFmtId="171" fontId="80" fillId="0" borderId="69" xfId="0" applyNumberFormat="1" applyFont="1" applyFill="1" applyBorder="1" applyAlignment="1" applyProtection="1">
      <alignment vertical="center"/>
    </xf>
    <xf numFmtId="166" fontId="92" fillId="0" borderId="0" xfId="52" applyFont="1" applyFill="1" applyAlignment="1" applyProtection="1">
      <alignment horizontal="right" vertical="center"/>
    </xf>
    <xf numFmtId="166" fontId="93" fillId="0" borderId="0" xfId="52" applyFont="1" applyFill="1" applyAlignment="1" applyProtection="1"/>
    <xf numFmtId="166" fontId="93" fillId="0" borderId="0" xfId="52" applyFont="1" applyFill="1" applyAlignment="1" applyProtection="1">
      <alignment horizontal="center"/>
    </xf>
    <xf numFmtId="166" fontId="93" fillId="0" borderId="0" xfId="52" applyFont="1" applyFill="1" applyAlignment="1" applyProtection="1">
      <alignment horizontal="right"/>
    </xf>
    <xf numFmtId="166" fontId="93" fillId="0" borderId="0" xfId="52" applyFont="1" applyFill="1" applyBorder="1" applyAlignment="1" applyProtection="1">
      <alignment horizontal="center"/>
    </xf>
    <xf numFmtId="166" fontId="61" fillId="0" borderId="0" xfId="51" applyFont="1" applyProtection="1"/>
    <xf numFmtId="166" fontId="61" fillId="0" borderId="73" xfId="70" applyNumberFormat="1" applyFont="1" applyFill="1" applyBorder="1" applyAlignment="1" applyProtection="1">
      <alignment horizontal="right"/>
    </xf>
    <xf numFmtId="178" fontId="91" fillId="9" borderId="73" xfId="70" applyNumberFormat="1" applyFont="1" applyFill="1" applyBorder="1" applyAlignment="1" applyProtection="1">
      <alignment horizontal="center" vertical="center"/>
    </xf>
    <xf numFmtId="166" fontId="92" fillId="0" borderId="73" xfId="70" applyNumberFormat="1" applyFont="1" applyFill="1" applyBorder="1" applyAlignment="1" applyProtection="1">
      <alignment horizontal="right"/>
    </xf>
    <xf numFmtId="166" fontId="91" fillId="9" borderId="73" xfId="70" applyNumberFormat="1" applyFont="1" applyFill="1" applyBorder="1" applyAlignment="1" applyProtection="1">
      <alignment horizontal="center" vertical="center"/>
    </xf>
    <xf numFmtId="168" fontId="91" fillId="9" borderId="73" xfId="70" applyNumberFormat="1" applyFont="1" applyFill="1" applyBorder="1" applyAlignment="1" applyProtection="1">
      <alignment horizontal="center" vertical="center"/>
    </xf>
    <xf numFmtId="180" fontId="91" fillId="9" borderId="73" xfId="70" applyNumberFormat="1" applyFont="1" applyFill="1" applyBorder="1" applyAlignment="1" applyProtection="1">
      <alignment horizontal="center"/>
    </xf>
    <xf numFmtId="171" fontId="91" fillId="9" borderId="73" xfId="70" applyNumberFormat="1" applyFont="1" applyFill="1" applyBorder="1" applyAlignment="1" applyProtection="1">
      <alignment horizontal="center"/>
    </xf>
    <xf numFmtId="166" fontId="91" fillId="9" borderId="73" xfId="70" applyNumberFormat="1" applyFont="1" applyFill="1" applyBorder="1" applyAlignment="1" applyProtection="1">
      <alignment horizontal="center"/>
    </xf>
    <xf numFmtId="168" fontId="91" fillId="9" borderId="73" xfId="70" applyNumberFormat="1" applyFont="1" applyFill="1" applyBorder="1" applyAlignment="1" applyProtection="1">
      <alignment horizontal="center"/>
    </xf>
    <xf numFmtId="0" fontId="95" fillId="0" borderId="0" xfId="0" applyFont="1" applyProtection="1"/>
    <xf numFmtId="166" fontId="72" fillId="0" borderId="0" xfId="0" applyNumberFormat="1" applyFont="1" applyAlignment="1" applyProtection="1">
      <alignment horizontal="right"/>
    </xf>
    <xf numFmtId="0" fontId="72" fillId="0" borderId="0" xfId="0" applyFont="1" applyAlignment="1" applyProtection="1">
      <alignment horizontal="center"/>
    </xf>
    <xf numFmtId="168" fontId="72" fillId="0" borderId="0" xfId="0" applyNumberFormat="1" applyFont="1" applyAlignment="1" applyProtection="1">
      <alignment horizontal="center"/>
    </xf>
    <xf numFmtId="170" fontId="72" fillId="0" borderId="0" xfId="37" applyNumberFormat="1" applyFont="1" applyFill="1" applyBorder="1" applyAlignment="1" applyProtection="1">
      <alignment horizontal="left"/>
    </xf>
    <xf numFmtId="166" fontId="72" fillId="0" borderId="0" xfId="0" applyNumberFormat="1" applyFont="1" applyBorder="1" applyProtection="1"/>
    <xf numFmtId="166" fontId="72" fillId="0" borderId="0" xfId="0" applyNumberFormat="1" applyFont="1" applyBorder="1" applyAlignment="1" applyProtection="1">
      <alignment horizontal="right"/>
    </xf>
    <xf numFmtId="0" fontId="97" fillId="0" borderId="0" xfId="0" applyFont="1" applyBorder="1" applyAlignment="1" applyProtection="1">
      <alignment horizontal="left" vertical="center"/>
    </xf>
    <xf numFmtId="0" fontId="101" fillId="0" borderId="78" xfId="0" applyNumberFormat="1" applyFont="1" applyFill="1" applyBorder="1" applyAlignment="1" applyProtection="1">
      <alignment horizontal="right"/>
    </xf>
    <xf numFmtId="0" fontId="101" fillId="0" borderId="80" xfId="0" applyNumberFormat="1" applyFont="1" applyFill="1" applyBorder="1" applyAlignment="1" applyProtection="1">
      <alignment horizontal="right"/>
    </xf>
    <xf numFmtId="0" fontId="101" fillId="0" borderId="82" xfId="0" applyNumberFormat="1" applyFont="1" applyFill="1" applyBorder="1" applyAlignment="1" applyProtection="1">
      <alignment horizontal="right"/>
    </xf>
    <xf numFmtId="0" fontId="86" fillId="0" borderId="0" xfId="0" applyFont="1" applyFill="1" applyBorder="1" applyAlignment="1" applyProtection="1">
      <alignment horizontal="center"/>
    </xf>
    <xf numFmtId="0" fontId="101" fillId="0" borderId="0" xfId="0" applyNumberFormat="1" applyFont="1" applyFill="1" applyBorder="1" applyAlignment="1" applyProtection="1">
      <alignment horizontal="right"/>
    </xf>
    <xf numFmtId="183" fontId="95" fillId="2" borderId="0" xfId="0" applyNumberFormat="1" applyFont="1" applyFill="1" applyBorder="1" applyAlignment="1" applyProtection="1">
      <alignment vertical="center"/>
    </xf>
    <xf numFmtId="0" fontId="101" fillId="2" borderId="0" xfId="0" applyNumberFormat="1" applyFont="1" applyFill="1" applyBorder="1" applyAlignment="1" applyProtection="1">
      <alignment horizontal="right"/>
    </xf>
    <xf numFmtId="0" fontId="101" fillId="0" borderId="84" xfId="0" applyNumberFormat="1" applyFont="1" applyFill="1" applyBorder="1" applyAlignment="1" applyProtection="1">
      <alignment horizontal="right"/>
    </xf>
    <xf numFmtId="0" fontId="101" fillId="0" borderId="86" xfId="0" applyNumberFormat="1" applyFont="1" applyFill="1" applyBorder="1" applyAlignment="1" applyProtection="1">
      <alignment horizontal="right"/>
    </xf>
    <xf numFmtId="0" fontId="101" fillId="0" borderId="88" xfId="0" applyNumberFormat="1" applyFont="1" applyFill="1" applyBorder="1" applyAlignment="1" applyProtection="1">
      <alignment horizontal="right"/>
    </xf>
    <xf numFmtId="0" fontId="105" fillId="0" borderId="0" xfId="0" applyFont="1" applyFill="1" applyBorder="1" applyProtection="1"/>
    <xf numFmtId="0" fontId="100" fillId="0" borderId="0" xfId="0" applyFont="1" applyFill="1" applyBorder="1" applyProtection="1"/>
    <xf numFmtId="0" fontId="104" fillId="0" borderId="90" xfId="0" applyNumberFormat="1" applyFont="1" applyFill="1" applyBorder="1" applyAlignment="1" applyProtection="1">
      <alignment vertical="center"/>
    </xf>
    <xf numFmtId="0" fontId="104" fillId="0" borderId="92" xfId="0" applyNumberFormat="1" applyFont="1" applyFill="1" applyBorder="1" applyAlignment="1" applyProtection="1">
      <alignment vertical="center"/>
    </xf>
    <xf numFmtId="0" fontId="104" fillId="0" borderId="94" xfId="0" applyNumberFormat="1" applyFont="1" applyFill="1" applyBorder="1" applyAlignment="1" applyProtection="1">
      <alignment vertical="center"/>
    </xf>
    <xf numFmtId="0" fontId="104" fillId="0" borderId="95" xfId="0" applyNumberFormat="1" applyFont="1" applyFill="1" applyBorder="1" applyAlignment="1" applyProtection="1">
      <alignment vertical="center"/>
    </xf>
    <xf numFmtId="0" fontId="95" fillId="0" borderId="0" xfId="0" applyFont="1"/>
    <xf numFmtId="166" fontId="72" fillId="0" borderId="0" xfId="0" applyNumberFormat="1" applyFont="1" applyAlignment="1" applyProtection="1"/>
    <xf numFmtId="168" fontId="72" fillId="0" borderId="0" xfId="0" applyNumberFormat="1" applyFont="1"/>
    <xf numFmtId="166" fontId="70" fillId="0" borderId="0" xfId="0" applyNumberFormat="1" applyFont="1" applyAlignment="1" applyProtection="1">
      <alignment horizontal="center"/>
    </xf>
    <xf numFmtId="166" fontId="61" fillId="0" borderId="0" xfId="0" applyNumberFormat="1" applyFont="1" applyAlignment="1" applyProtection="1">
      <alignment horizontal="right"/>
    </xf>
    <xf numFmtId="168" fontId="71" fillId="0" borderId="0" xfId="0" applyNumberFormat="1" applyFont="1" applyAlignment="1" applyProtection="1">
      <alignment horizontal="center"/>
    </xf>
    <xf numFmtId="166" fontId="72" fillId="0" borderId="0" xfId="0" applyNumberFormat="1" applyFont="1" applyProtection="1"/>
    <xf numFmtId="0" fontId="104" fillId="0" borderId="12" xfId="0" applyFont="1" applyBorder="1" applyAlignment="1" applyProtection="1">
      <alignment horizontal="center" vertical="center" wrapText="1"/>
    </xf>
    <xf numFmtId="9" fontId="108" fillId="22" borderId="12" xfId="60" applyFont="1" applyFill="1" applyBorder="1" applyAlignment="1" applyProtection="1">
      <alignment horizontal="center" vertical="center" wrapText="1"/>
    </xf>
    <xf numFmtId="166" fontId="72" fillId="0" borderId="0" xfId="0" applyNumberFormat="1" applyFont="1" applyAlignment="1">
      <alignment horizontal="right"/>
    </xf>
    <xf numFmtId="0" fontId="72" fillId="0" borderId="0" xfId="0" applyNumberFormat="1" applyFont="1" applyAlignment="1" applyProtection="1">
      <alignment horizontal="center"/>
    </xf>
    <xf numFmtId="166" fontId="72" fillId="0" borderId="0" xfId="0" applyNumberFormat="1" applyFont="1"/>
    <xf numFmtId="166" fontId="109" fillId="0" borderId="0" xfId="0" applyNumberFormat="1" applyFont="1"/>
    <xf numFmtId="0" fontId="104" fillId="0" borderId="0" xfId="0" applyFont="1"/>
    <xf numFmtId="0" fontId="61" fillId="0" borderId="0" xfId="0" applyFont="1" applyBorder="1" applyAlignment="1">
      <alignment horizontal="left"/>
    </xf>
    <xf numFmtId="0" fontId="61" fillId="0" borderId="0" xfId="0" applyFont="1" applyBorder="1" applyAlignment="1">
      <alignment horizontal="center"/>
    </xf>
    <xf numFmtId="0" fontId="70" fillId="0" borderId="0" xfId="0" applyFont="1" applyBorder="1" applyAlignment="1">
      <alignment horizontal="center"/>
    </xf>
    <xf numFmtId="168" fontId="61" fillId="0" borderId="0" xfId="0" applyNumberFormat="1" applyFont="1" applyFill="1" applyBorder="1" applyAlignment="1">
      <alignment horizontal="center"/>
    </xf>
    <xf numFmtId="1" fontId="73" fillId="0" borderId="0" xfId="0" applyNumberFormat="1" applyFont="1" applyFill="1" applyBorder="1" applyAlignment="1">
      <alignment horizontal="center"/>
    </xf>
    <xf numFmtId="1" fontId="110" fillId="2" borderId="0" xfId="0" applyNumberFormat="1" applyFont="1" applyFill="1" applyBorder="1" applyAlignment="1">
      <alignment horizontal="center"/>
    </xf>
    <xf numFmtId="0" fontId="61" fillId="0" borderId="0" xfId="0" applyFont="1" applyBorder="1" applyAlignment="1"/>
    <xf numFmtId="0" fontId="61" fillId="0" borderId="0" xfId="0" applyFont="1" applyFill="1" applyBorder="1" applyAlignment="1"/>
    <xf numFmtId="0" fontId="72" fillId="0" borderId="0" xfId="0" applyFont="1" applyFill="1" applyBorder="1" applyAlignment="1" applyProtection="1">
      <alignment wrapText="1"/>
    </xf>
    <xf numFmtId="0" fontId="73" fillId="2" borderId="9" xfId="0" applyFont="1" applyFill="1" applyBorder="1" applyAlignment="1" applyProtection="1"/>
    <xf numFmtId="176" fontId="61" fillId="2" borderId="12" xfId="0" applyNumberFormat="1" applyFont="1" applyFill="1" applyBorder="1" applyAlignment="1" applyProtection="1">
      <alignment horizontal="center"/>
    </xf>
    <xf numFmtId="176" fontId="61" fillId="0" borderId="12" xfId="0" applyNumberFormat="1" applyFont="1" applyBorder="1" applyAlignment="1" applyProtection="1">
      <alignment horizontal="center"/>
    </xf>
    <xf numFmtId="0" fontId="72" fillId="0" borderId="0" xfId="0" applyFont="1" applyFill="1" applyBorder="1" applyAlignment="1">
      <alignment vertical="center" wrapText="1"/>
    </xf>
    <xf numFmtId="0" fontId="72" fillId="0" borderId="0" xfId="0" applyFont="1" applyFill="1" applyBorder="1" applyAlignment="1">
      <alignment horizontal="center"/>
    </xf>
    <xf numFmtId="0" fontId="61" fillId="2" borderId="0" xfId="0" applyFont="1" applyFill="1" applyBorder="1" applyAlignment="1">
      <alignment horizontal="center"/>
    </xf>
    <xf numFmtId="0" fontId="93" fillId="0" borderId="0" xfId="0" applyFont="1" applyBorder="1" applyAlignment="1" applyProtection="1">
      <alignment horizontal="center"/>
    </xf>
    <xf numFmtId="0" fontId="93" fillId="0" borderId="0" xfId="0" applyFont="1" applyAlignment="1" applyProtection="1">
      <alignment horizontal="center"/>
    </xf>
    <xf numFmtId="168" fontId="72" fillId="0" borderId="0" xfId="0" applyNumberFormat="1" applyFont="1" applyAlignment="1" applyProtection="1">
      <alignment horizontal="right"/>
    </xf>
    <xf numFmtId="168" fontId="72" fillId="0" borderId="0" xfId="0" applyNumberFormat="1" applyFont="1" applyAlignment="1" applyProtection="1">
      <alignment horizontal="left"/>
    </xf>
    <xf numFmtId="166" fontId="107" fillId="0" borderId="0" xfId="0" applyNumberFormat="1" applyFont="1" applyBorder="1" applyProtection="1"/>
    <xf numFmtId="0" fontId="104" fillId="0" borderId="0" xfId="0" applyFont="1" applyBorder="1" applyProtection="1"/>
    <xf numFmtId="166" fontId="109" fillId="0" borderId="0" xfId="0" applyNumberFormat="1" applyFont="1" applyProtection="1"/>
    <xf numFmtId="0" fontId="61" fillId="0" borderId="0" xfId="0" applyFont="1" applyBorder="1" applyAlignment="1">
      <alignment horizontal="left" wrapText="1"/>
    </xf>
    <xf numFmtId="0" fontId="104" fillId="0" borderId="0" xfId="0" applyFont="1" applyFill="1" applyAlignment="1" applyProtection="1">
      <alignment horizontal="left"/>
      <protection locked="0"/>
    </xf>
    <xf numFmtId="0" fontId="104" fillId="0" borderId="0" xfId="0" applyFont="1" applyFill="1" applyBorder="1" applyAlignment="1" applyProtection="1">
      <alignment horizontal="left"/>
      <protection locked="0"/>
    </xf>
    <xf numFmtId="166" fontId="112" fillId="0" borderId="0" xfId="0" applyNumberFormat="1" applyFont="1" applyBorder="1" applyAlignment="1" applyProtection="1">
      <alignment vertical="center" wrapText="1"/>
    </xf>
    <xf numFmtId="166" fontId="112" fillId="0" borderId="55" xfId="0" applyNumberFormat="1" applyFont="1" applyFill="1" applyBorder="1" applyAlignment="1" applyProtection="1">
      <alignment horizontal="center" wrapText="1"/>
    </xf>
    <xf numFmtId="166" fontId="112" fillId="0" borderId="56" xfId="0" applyNumberFormat="1" applyFont="1" applyFill="1" applyBorder="1" applyAlignment="1" applyProtection="1">
      <alignment horizontal="center" wrapText="1"/>
    </xf>
    <xf numFmtId="0" fontId="112" fillId="0" borderId="0" xfId="0" applyFont="1" applyFill="1" applyBorder="1" applyAlignment="1" applyProtection="1">
      <alignment wrapText="1"/>
    </xf>
    <xf numFmtId="0" fontId="107" fillId="0" borderId="41" xfId="0" applyFont="1" applyFill="1" applyBorder="1" applyAlignment="1" applyProtection="1">
      <alignment horizontal="center"/>
    </xf>
    <xf numFmtId="0" fontId="71" fillId="3" borderId="74" xfId="0" applyFont="1" applyFill="1" applyBorder="1" applyAlignment="1" applyProtection="1">
      <alignment horizontal="center"/>
    </xf>
    <xf numFmtId="0" fontId="107" fillId="0" borderId="75" xfId="0" applyFont="1" applyFill="1" applyBorder="1" applyAlignment="1" applyProtection="1">
      <alignment horizontal="center"/>
    </xf>
    <xf numFmtId="0" fontId="71" fillId="3" borderId="76" xfId="0" applyFont="1" applyFill="1" applyBorder="1" applyAlignment="1" applyProtection="1">
      <alignment horizontal="center"/>
    </xf>
    <xf numFmtId="0" fontId="104" fillId="0" borderId="0" xfId="0" applyFont="1" applyProtection="1"/>
    <xf numFmtId="0" fontId="65" fillId="0" borderId="0" xfId="0" applyFont="1" applyFill="1" applyBorder="1" applyProtection="1"/>
    <xf numFmtId="0" fontId="65" fillId="0" borderId="0" xfId="0" applyFont="1"/>
    <xf numFmtId="0" fontId="101" fillId="8" borderId="0" xfId="0" applyNumberFormat="1" applyFont="1" applyFill="1" applyBorder="1" applyAlignment="1" applyProtection="1">
      <alignment horizontal="left" vertical="top"/>
      <protection locked="0"/>
    </xf>
    <xf numFmtId="0" fontId="104" fillId="8" borderId="0" xfId="0" applyNumberFormat="1" applyFont="1" applyFill="1" applyBorder="1" applyAlignment="1" applyProtection="1">
      <alignment horizontal="left" vertical="top"/>
      <protection locked="0"/>
    </xf>
    <xf numFmtId="0" fontId="90" fillId="0" borderId="77" xfId="0" applyFont="1" applyFill="1" applyBorder="1" applyAlignment="1" applyProtection="1">
      <alignment horizontal="center" vertical="top" wrapText="1"/>
    </xf>
    <xf numFmtId="0" fontId="114" fillId="0" borderId="0" xfId="0" applyFont="1" applyProtection="1"/>
    <xf numFmtId="166" fontId="92" fillId="0" borderId="0" xfId="0" applyNumberFormat="1" applyFont="1" applyAlignment="1" applyProtection="1">
      <alignment horizontal="right"/>
    </xf>
    <xf numFmtId="166" fontId="91" fillId="0" borderId="0" xfId="0" applyNumberFormat="1" applyFont="1" applyAlignment="1" applyProtection="1">
      <alignment horizontal="center"/>
    </xf>
    <xf numFmtId="166" fontId="92" fillId="0" borderId="0" xfId="0" applyNumberFormat="1" applyFont="1" applyProtection="1"/>
    <xf numFmtId="170" fontId="92" fillId="0" borderId="0" xfId="37" applyNumberFormat="1" applyFont="1" applyFill="1" applyBorder="1" applyAlignment="1" applyProtection="1">
      <alignment horizontal="left"/>
    </xf>
    <xf numFmtId="0" fontId="92" fillId="0" borderId="0" xfId="0" applyFont="1"/>
    <xf numFmtId="0" fontId="114" fillId="0" borderId="0" xfId="0" applyFont="1"/>
    <xf numFmtId="0" fontId="95" fillId="0" borderId="0" xfId="0" applyFont="1" applyAlignment="1" applyProtection="1">
      <alignment horizontal="left" vertical="top"/>
    </xf>
    <xf numFmtId="166" fontId="72" fillId="0" borderId="0" xfId="0" applyNumberFormat="1" applyFont="1" applyAlignment="1" applyProtection="1">
      <alignment horizontal="left" vertical="top"/>
    </xf>
    <xf numFmtId="0" fontId="72" fillId="0" borderId="0" xfId="0" applyFont="1" applyAlignment="1" applyProtection="1">
      <alignment horizontal="left" vertical="top"/>
    </xf>
    <xf numFmtId="168" fontId="72" fillId="0" borderId="0" xfId="0" applyNumberFormat="1" applyFont="1" applyAlignment="1" applyProtection="1">
      <alignment horizontal="left" vertical="top"/>
    </xf>
    <xf numFmtId="170" fontId="72" fillId="0" borderId="0" xfId="37" applyNumberFormat="1" applyFont="1" applyFill="1" applyBorder="1" applyAlignment="1" applyProtection="1">
      <alignment horizontal="left" vertical="top"/>
    </xf>
    <xf numFmtId="0" fontId="97" fillId="0" borderId="0" xfId="0" applyFont="1" applyBorder="1" applyAlignment="1" applyProtection="1">
      <alignment horizontal="left" vertical="top"/>
    </xf>
    <xf numFmtId="0" fontId="100" fillId="0" borderId="0" xfId="0" applyFont="1" applyFill="1" applyBorder="1" applyAlignment="1" applyProtection="1">
      <alignment horizontal="left" vertical="top"/>
    </xf>
    <xf numFmtId="9" fontId="102" fillId="0" borderId="0" xfId="0" applyNumberFormat="1" applyFont="1" applyFill="1" applyBorder="1" applyAlignment="1" applyProtection="1">
      <alignment horizontal="left" vertical="top"/>
    </xf>
    <xf numFmtId="0" fontId="61" fillId="0" borderId="0" xfId="0" applyFont="1" applyFill="1" applyBorder="1" applyAlignment="1" applyProtection="1">
      <alignment horizontal="left" vertical="top"/>
    </xf>
    <xf numFmtId="0" fontId="61" fillId="2" borderId="0" xfId="0" applyFont="1" applyFill="1" applyBorder="1" applyAlignment="1" applyProtection="1">
      <alignment horizontal="left" vertical="top"/>
    </xf>
    <xf numFmtId="176" fontId="95" fillId="2" borderId="0" xfId="60" applyNumberFormat="1" applyFont="1" applyFill="1" applyBorder="1" applyAlignment="1" applyProtection="1">
      <alignment horizontal="left" vertical="top"/>
    </xf>
    <xf numFmtId="9" fontId="103" fillId="2" borderId="0" xfId="0" applyNumberFormat="1" applyFont="1" applyFill="1" applyBorder="1" applyAlignment="1" applyProtection="1">
      <alignment horizontal="left" vertical="top"/>
    </xf>
    <xf numFmtId="9" fontId="103" fillId="0" borderId="0" xfId="0" applyNumberFormat="1" applyFont="1" applyFill="1" applyBorder="1" applyAlignment="1" applyProtection="1">
      <alignment horizontal="left" vertical="top"/>
    </xf>
    <xf numFmtId="0" fontId="106" fillId="0" borderId="0" xfId="0" applyFont="1" applyFill="1" applyBorder="1" applyAlignment="1" applyProtection="1">
      <alignment horizontal="left" vertical="top"/>
    </xf>
    <xf numFmtId="0" fontId="95" fillId="0" borderId="0" xfId="0" applyFont="1" applyAlignment="1">
      <alignment horizontal="left" vertical="top"/>
    </xf>
    <xf numFmtId="0" fontId="47" fillId="0" borderId="0" xfId="0" applyFont="1" applyAlignment="1">
      <alignment horizontal="left" vertical="top"/>
    </xf>
    <xf numFmtId="0" fontId="72" fillId="0" borderId="171" xfId="0" applyFont="1" applyFill="1" applyBorder="1" applyAlignment="1" applyProtection="1">
      <alignment horizontal="center" wrapText="1"/>
    </xf>
    <xf numFmtId="0" fontId="72" fillId="0" borderId="172" xfId="0" applyFont="1" applyFill="1" applyBorder="1" applyAlignment="1" applyProtection="1">
      <alignment wrapText="1"/>
    </xf>
    <xf numFmtId="0" fontId="104" fillId="0" borderId="173" xfId="0" applyFont="1" applyFill="1" applyBorder="1" applyAlignment="1" applyProtection="1">
      <alignment horizontal="center" wrapText="1"/>
    </xf>
    <xf numFmtId="0" fontId="72" fillId="0" borderId="173" xfId="0" applyNumberFormat="1" applyFont="1" applyFill="1" applyBorder="1" applyAlignment="1" applyProtection="1">
      <alignment horizontal="center" wrapText="1"/>
    </xf>
    <xf numFmtId="0" fontId="104" fillId="0" borderId="174" xfId="0" applyNumberFormat="1" applyFont="1" applyFill="1" applyBorder="1" applyAlignment="1" applyProtection="1">
      <alignment horizontal="center" wrapText="1"/>
    </xf>
    <xf numFmtId="176" fontId="65" fillId="21" borderId="176" xfId="0" applyNumberFormat="1" applyFont="1" applyFill="1" applyBorder="1" applyAlignment="1" applyProtection="1">
      <alignment horizontal="center"/>
    </xf>
    <xf numFmtId="0" fontId="73" fillId="2" borderId="178" xfId="0" applyFont="1" applyFill="1" applyBorder="1" applyAlignment="1" applyProtection="1"/>
    <xf numFmtId="176" fontId="61" fillId="2" borderId="179" xfId="0" applyNumberFormat="1" applyFont="1" applyFill="1" applyBorder="1" applyAlignment="1" applyProtection="1">
      <alignment horizontal="center"/>
    </xf>
    <xf numFmtId="176" fontId="61" fillId="0" borderId="179" xfId="0" applyNumberFormat="1" applyFont="1" applyBorder="1" applyAlignment="1" applyProtection="1">
      <alignment horizontal="center"/>
    </xf>
    <xf numFmtId="176" fontId="65" fillId="21" borderId="180" xfId="0" applyNumberFormat="1" applyFont="1" applyFill="1" applyBorder="1" applyAlignment="1" applyProtection="1">
      <alignment horizontal="center"/>
    </xf>
    <xf numFmtId="0" fontId="0" fillId="0" borderId="0" xfId="0" applyAlignment="1">
      <alignment vertical="top"/>
    </xf>
    <xf numFmtId="0" fontId="18" fillId="0" borderId="0" xfId="0" applyFont="1" applyAlignment="1">
      <alignment horizontal="center" vertical="top"/>
    </xf>
    <xf numFmtId="0" fontId="48" fillId="6" borderId="96" xfId="0" applyFont="1" applyFill="1" applyBorder="1" applyAlignment="1">
      <alignment vertical="top"/>
    </xf>
    <xf numFmtId="0" fontId="38" fillId="0" borderId="149" xfId="0" applyFont="1" applyFill="1" applyBorder="1" applyAlignment="1" applyProtection="1">
      <alignment horizontal="left" vertical="top" wrapText="1"/>
      <protection locked="0"/>
    </xf>
    <xf numFmtId="0" fontId="38" fillId="0" borderId="0" xfId="0" applyFont="1" applyAlignment="1">
      <alignment vertical="top"/>
    </xf>
    <xf numFmtId="0" fontId="52" fillId="0" borderId="0" xfId="0" applyFont="1" applyAlignment="1">
      <alignment vertical="top"/>
    </xf>
    <xf numFmtId="0" fontId="52" fillId="0" borderId="0" xfId="0" applyFont="1" applyAlignment="1">
      <alignment horizontal="center" vertical="top"/>
    </xf>
    <xf numFmtId="0" fontId="54" fillId="6" borderId="96" xfId="0" applyFont="1" applyFill="1" applyBorder="1" applyAlignment="1">
      <alignment vertical="top"/>
    </xf>
    <xf numFmtId="0" fontId="48" fillId="6" borderId="96" xfId="0" applyFont="1" applyFill="1" applyBorder="1" applyAlignment="1">
      <alignment horizontal="left" vertical="center"/>
    </xf>
    <xf numFmtId="0" fontId="50" fillId="0" borderId="0" xfId="57" applyNumberFormat="1" applyFont="1" applyFill="1" applyBorder="1" applyAlignment="1">
      <alignment horizontal="left" vertical="center" wrapText="1"/>
    </xf>
    <xf numFmtId="0" fontId="54" fillId="6" borderId="96" xfId="0" applyFont="1" applyFill="1" applyBorder="1" applyAlignment="1">
      <alignment horizontal="left" vertical="center"/>
    </xf>
    <xf numFmtId="0" fontId="50" fillId="18" borderId="184" xfId="57" applyNumberFormat="1" applyFont="1" applyFill="1" applyBorder="1" applyAlignment="1">
      <alignment horizontal="center" vertical="center" wrapText="1"/>
    </xf>
    <xf numFmtId="0" fontId="0" fillId="0" borderId="0" xfId="0" applyAlignment="1">
      <alignment horizontal="left" vertical="top"/>
    </xf>
    <xf numFmtId="0" fontId="18" fillId="0" borderId="0" xfId="0" applyFont="1" applyAlignment="1">
      <alignment horizontal="left" vertical="top"/>
    </xf>
    <xf numFmtId="0" fontId="48" fillId="6" borderId="96" xfId="0" applyFont="1" applyFill="1" applyBorder="1" applyAlignment="1">
      <alignment horizontal="left" vertical="top"/>
    </xf>
    <xf numFmtId="0" fontId="38" fillId="0" borderId="0" xfId="0" applyFont="1" applyAlignment="1">
      <alignment horizontal="left" vertical="top"/>
    </xf>
    <xf numFmtId="0" fontId="52" fillId="0" borderId="0" xfId="0" applyFont="1" applyAlignment="1">
      <alignment horizontal="left" vertical="top"/>
    </xf>
    <xf numFmtId="0" fontId="54" fillId="6" borderId="96" xfId="0" applyFont="1" applyFill="1" applyBorder="1" applyAlignment="1">
      <alignment horizontal="left" vertical="top"/>
    </xf>
    <xf numFmtId="0" fontId="0" fillId="0" borderId="0" xfId="0" applyAlignment="1">
      <alignment horizontal="left" vertical="center"/>
    </xf>
    <xf numFmtId="0" fontId="18" fillId="0" borderId="0" xfId="0" applyFont="1" applyAlignment="1">
      <alignment horizontal="left" vertical="center"/>
    </xf>
    <xf numFmtId="0" fontId="38" fillId="0" borderId="185" xfId="0" applyFont="1" applyFill="1" applyBorder="1" applyAlignment="1" applyProtection="1">
      <alignment horizontal="left" vertical="center" wrapText="1"/>
      <protection locked="0"/>
    </xf>
    <xf numFmtId="0" fontId="38" fillId="0" borderId="186" xfId="0" applyFont="1" applyFill="1" applyBorder="1" applyAlignment="1" applyProtection="1">
      <alignment horizontal="left" vertical="center" wrapText="1"/>
      <protection locked="0"/>
    </xf>
    <xf numFmtId="0" fontId="38" fillId="0" borderId="188" xfId="0" applyFont="1" applyFill="1" applyBorder="1" applyAlignment="1" applyProtection="1">
      <alignment horizontal="left" vertical="center"/>
      <protection locked="0"/>
    </xf>
    <xf numFmtId="0" fontId="38" fillId="0" borderId="0" xfId="0" applyFont="1" applyAlignment="1">
      <alignment horizontal="left" vertical="center"/>
    </xf>
    <xf numFmtId="0" fontId="52" fillId="0" borderId="0" xfId="0" applyFont="1" applyAlignment="1">
      <alignment horizontal="left" vertical="center"/>
    </xf>
    <xf numFmtId="0" fontId="38" fillId="0" borderId="0" xfId="0" applyFont="1" applyFill="1" applyBorder="1" applyAlignment="1">
      <alignment horizontal="left" vertical="center"/>
    </xf>
    <xf numFmtId="0" fontId="38" fillId="0" borderId="154" xfId="0" applyFont="1" applyFill="1" applyBorder="1" applyAlignment="1" applyProtection="1">
      <alignment horizontal="left" vertical="top" wrapText="1"/>
      <protection locked="0"/>
    </xf>
    <xf numFmtId="0" fontId="38" fillId="0" borderId="92" xfId="0" applyFont="1" applyFill="1" applyBorder="1" applyAlignment="1" applyProtection="1">
      <alignment horizontal="left" vertical="top" wrapText="1"/>
      <protection locked="0"/>
    </xf>
    <xf numFmtId="0" fontId="50" fillId="18" borderId="151" xfId="57" applyNumberFormat="1" applyFont="1" applyFill="1" applyBorder="1" applyAlignment="1">
      <alignment horizontal="left" vertical="top" wrapText="1"/>
    </xf>
    <xf numFmtId="0" fontId="50" fillId="18" borderId="97" xfId="57" applyNumberFormat="1" applyFont="1" applyFill="1" applyBorder="1" applyAlignment="1">
      <alignment horizontal="left" vertical="top" wrapText="1"/>
    </xf>
    <xf numFmtId="0" fontId="0" fillId="0" borderId="0" xfId="0" applyAlignment="1"/>
    <xf numFmtId="0" fontId="48" fillId="6" borderId="96" xfId="0" applyFont="1" applyFill="1" applyBorder="1" applyAlignment="1"/>
    <xf numFmtId="0" fontId="38" fillId="0" borderId="0" xfId="0" applyFont="1" applyAlignment="1"/>
    <xf numFmtId="0" fontId="54" fillId="6" borderId="96" xfId="0" applyFont="1" applyFill="1" applyBorder="1" applyAlignment="1"/>
    <xf numFmtId="17" fontId="38" fillId="0" borderId="149" xfId="0" applyNumberFormat="1" applyFont="1" applyFill="1" applyBorder="1" applyAlignment="1" applyProtection="1">
      <alignment horizontal="left" vertical="top" wrapText="1"/>
      <protection locked="0"/>
    </xf>
    <xf numFmtId="166" fontId="32" fillId="0" borderId="0" xfId="0" applyNumberFormat="1" applyFont="1" applyAlignment="1"/>
    <xf numFmtId="17" fontId="38" fillId="0" borderId="92" xfId="0" applyNumberFormat="1" applyFont="1" applyFill="1" applyBorder="1" applyAlignment="1" applyProtection="1">
      <alignment horizontal="left" vertical="top" wrapText="1"/>
      <protection locked="0"/>
    </xf>
    <xf numFmtId="0" fontId="38" fillId="0" borderId="187" xfId="0" applyFont="1" applyFill="1" applyBorder="1" applyAlignment="1" applyProtection="1">
      <alignment horizontal="left" vertical="center" wrapText="1"/>
      <protection locked="0"/>
    </xf>
    <xf numFmtId="17" fontId="38" fillId="0" borderId="136" xfId="0" applyNumberFormat="1" applyFont="1" applyFill="1" applyBorder="1" applyAlignment="1" applyProtection="1">
      <alignment horizontal="left" vertical="top"/>
      <protection locked="0"/>
    </xf>
    <xf numFmtId="15" fontId="38" fillId="0" borderId="160" xfId="0" applyNumberFormat="1" applyFont="1" applyFill="1" applyBorder="1" applyAlignment="1" applyProtection="1">
      <alignment horizontal="left" vertical="top"/>
      <protection locked="0"/>
    </xf>
    <xf numFmtId="14" fontId="61" fillId="26" borderId="0" xfId="0" applyNumberFormat="1" applyFont="1" applyFill="1" applyProtection="1"/>
    <xf numFmtId="0" fontId="32" fillId="0" borderId="0" xfId="0" applyFont="1" applyProtection="1"/>
    <xf numFmtId="166" fontId="72" fillId="8" borderId="0" xfId="0" applyNumberFormat="1" applyFont="1" applyFill="1" applyAlignment="1" applyProtection="1">
      <alignment horizontal="left" vertical="top"/>
      <protection locked="0"/>
    </xf>
    <xf numFmtId="0" fontId="32" fillId="0" borderId="0" xfId="0" applyFont="1"/>
    <xf numFmtId="0" fontId="115" fillId="0" borderId="0" xfId="0" applyFont="1"/>
    <xf numFmtId="166" fontId="90" fillId="0" borderId="61" xfId="0" applyNumberFormat="1" applyFont="1" applyFill="1" applyBorder="1" applyAlignment="1" applyProtection="1">
      <alignment horizontal="center" vertical="center"/>
    </xf>
    <xf numFmtId="164" fontId="73" fillId="3" borderId="12" xfId="79" applyFont="1" applyFill="1" applyBorder="1" applyAlignment="1" applyProtection="1">
      <protection locked="0"/>
    </xf>
    <xf numFmtId="164" fontId="75" fillId="0" borderId="36" xfId="79" applyFont="1" applyFill="1" applyBorder="1" applyAlignment="1" applyProtection="1"/>
    <xf numFmtId="164" fontId="73" fillId="3" borderId="189" xfId="79" applyFont="1" applyFill="1" applyBorder="1" applyAlignment="1" applyProtection="1">
      <protection locked="0"/>
    </xf>
    <xf numFmtId="164" fontId="75" fillId="0" borderId="38" xfId="79" applyFont="1" applyFill="1" applyBorder="1" applyAlignment="1" applyProtection="1"/>
    <xf numFmtId="164" fontId="72" fillId="3" borderId="21" xfId="79" applyFont="1" applyFill="1" applyBorder="1" applyAlignment="1" applyProtection="1">
      <protection locked="0"/>
    </xf>
    <xf numFmtId="164" fontId="72" fillId="3" borderId="17" xfId="79" applyFont="1" applyFill="1" applyBorder="1" applyAlignment="1" applyProtection="1">
      <protection locked="0"/>
    </xf>
    <xf numFmtId="164" fontId="72" fillId="0" borderId="12" xfId="79" applyFont="1" applyFill="1" applyBorder="1" applyAlignment="1" applyProtection="1"/>
    <xf numFmtId="164" fontId="72" fillId="0" borderId="24" xfId="79" applyFont="1" applyFill="1" applyBorder="1" applyAlignment="1" applyProtection="1"/>
    <xf numFmtId="164" fontId="61" fillId="3" borderId="12" xfId="79" applyFont="1" applyFill="1" applyBorder="1" applyAlignment="1" applyProtection="1">
      <alignment horizontal="center"/>
      <protection locked="0"/>
    </xf>
    <xf numFmtId="164" fontId="61" fillId="3" borderId="40" xfId="79" applyFont="1" applyFill="1" applyBorder="1" applyAlignment="1" applyProtection="1">
      <alignment horizontal="center"/>
      <protection locked="0"/>
    </xf>
    <xf numFmtId="164" fontId="61" fillId="3" borderId="24" xfId="79" applyFont="1" applyFill="1" applyBorder="1" applyAlignment="1" applyProtection="1">
      <alignment horizontal="center"/>
      <protection locked="0"/>
    </xf>
    <xf numFmtId="164" fontId="73" fillId="9" borderId="12" xfId="79" applyFont="1" applyFill="1" applyBorder="1" applyAlignment="1" applyProtection="1">
      <alignment horizontal="center"/>
      <protection locked="0"/>
    </xf>
    <xf numFmtId="164" fontId="73" fillId="9" borderId="52" xfId="79" applyFont="1" applyFill="1" applyBorder="1" applyAlignment="1" applyProtection="1">
      <alignment horizontal="center"/>
      <protection locked="0"/>
    </xf>
    <xf numFmtId="164" fontId="61" fillId="9" borderId="12" xfId="79" applyFont="1" applyFill="1" applyBorder="1" applyAlignment="1" applyProtection="1">
      <alignment horizontal="center"/>
      <protection locked="0"/>
    </xf>
    <xf numFmtId="164" fontId="61" fillId="9" borderId="12" xfId="79" applyFont="1" applyFill="1" applyBorder="1" applyAlignment="1" applyProtection="1">
      <alignment horizontal="right" wrapText="1"/>
      <protection locked="0"/>
    </xf>
    <xf numFmtId="164" fontId="61" fillId="0" borderId="12" xfId="79" applyFont="1" applyBorder="1" applyAlignment="1" applyProtection="1">
      <alignment horizontal="right" wrapText="1"/>
    </xf>
    <xf numFmtId="164" fontId="61" fillId="9" borderId="190" xfId="79" applyFont="1" applyFill="1" applyBorder="1" applyAlignment="1" applyProtection="1">
      <alignment horizontal="center"/>
      <protection locked="0"/>
    </xf>
    <xf numFmtId="166" fontId="61" fillId="0" borderId="191" xfId="0" applyNumberFormat="1" applyFont="1" applyFill="1" applyBorder="1" applyAlignment="1" applyProtection="1">
      <alignment horizontal="left"/>
    </xf>
    <xf numFmtId="166" fontId="61" fillId="0" borderId="192" xfId="0" applyNumberFormat="1" applyFont="1" applyFill="1" applyBorder="1" applyAlignment="1" applyProtection="1">
      <alignment horizontal="center" wrapText="1"/>
    </xf>
    <xf numFmtId="166" fontId="72" fillId="0" borderId="192" xfId="0" applyNumberFormat="1" applyFont="1" applyBorder="1" applyAlignment="1">
      <alignment horizontal="center" wrapText="1"/>
    </xf>
    <xf numFmtId="166" fontId="61" fillId="0" borderId="192" xfId="0" applyNumberFormat="1" applyFont="1" applyBorder="1" applyAlignment="1">
      <alignment horizontal="center" wrapText="1"/>
    </xf>
    <xf numFmtId="166" fontId="61" fillId="0" borderId="193" xfId="0" applyNumberFormat="1" applyFont="1" applyFill="1" applyBorder="1" applyAlignment="1" applyProtection="1">
      <alignment horizontal="center" wrapText="1"/>
    </xf>
    <xf numFmtId="166" fontId="61" fillId="9" borderId="195" xfId="0" applyNumberFormat="1" applyFont="1" applyFill="1" applyBorder="1" applyProtection="1">
      <protection locked="0"/>
    </xf>
    <xf numFmtId="0" fontId="86" fillId="9" borderId="196" xfId="0" applyNumberFormat="1" applyFont="1" applyFill="1" applyBorder="1" applyAlignment="1" applyProtection="1">
      <alignment horizontal="center" vertical="center"/>
      <protection locked="0"/>
    </xf>
    <xf numFmtId="0" fontId="86" fillId="0" borderId="197" xfId="0" applyNumberFormat="1" applyFont="1" applyFill="1" applyBorder="1" applyAlignment="1" applyProtection="1">
      <alignment horizontal="center" vertical="center"/>
    </xf>
    <xf numFmtId="174" fontId="86" fillId="9" borderId="197" xfId="0" applyNumberFormat="1" applyFont="1" applyFill="1" applyBorder="1" applyAlignment="1" applyProtection="1">
      <alignment horizontal="center" vertical="center"/>
      <protection locked="0"/>
    </xf>
    <xf numFmtId="175" fontId="86" fillId="0" borderId="197" xfId="0" applyNumberFormat="1" applyFont="1" applyFill="1" applyBorder="1" applyAlignment="1" applyProtection="1">
      <alignment horizontal="center" vertical="center"/>
    </xf>
    <xf numFmtId="176" fontId="86" fillId="0" borderId="197" xfId="0" applyNumberFormat="1" applyFont="1" applyFill="1" applyBorder="1" applyAlignment="1" applyProtection="1">
      <alignment horizontal="center" vertical="center"/>
    </xf>
    <xf numFmtId="0" fontId="86" fillId="9" borderId="197" xfId="0" applyNumberFormat="1" applyFont="1" applyFill="1" applyBorder="1" applyAlignment="1" applyProtection="1">
      <alignment horizontal="center" vertical="center"/>
      <protection locked="0"/>
    </xf>
    <xf numFmtId="176" fontId="86" fillId="0" borderId="198" xfId="0" applyNumberFormat="1" applyFont="1" applyFill="1" applyBorder="1" applyAlignment="1" applyProtection="1">
      <alignment horizontal="center" vertical="center"/>
    </xf>
    <xf numFmtId="176" fontId="86" fillId="0" borderId="200" xfId="0" applyNumberFormat="1" applyFont="1" applyFill="1" applyBorder="1" applyAlignment="1" applyProtection="1">
      <alignment horizontal="center" vertical="center"/>
    </xf>
    <xf numFmtId="49" fontId="61" fillId="9" borderId="202" xfId="0" applyNumberFormat="1" applyFont="1" applyFill="1" applyBorder="1" applyAlignment="1" applyProtection="1">
      <alignment horizontal="left"/>
      <protection locked="0"/>
    </xf>
    <xf numFmtId="0" fontId="86" fillId="9" borderId="203" xfId="0" applyNumberFormat="1" applyFont="1" applyFill="1" applyBorder="1" applyAlignment="1" applyProtection="1">
      <alignment horizontal="center" vertical="center"/>
      <protection locked="0"/>
    </xf>
    <xf numFmtId="0" fontId="86" fillId="0" borderId="204" xfId="0" applyNumberFormat="1" applyFont="1" applyFill="1" applyBorder="1" applyAlignment="1" applyProtection="1">
      <alignment horizontal="center" vertical="center"/>
    </xf>
    <xf numFmtId="174" fontId="86" fillId="9" borderId="204" xfId="0" applyNumberFormat="1" applyFont="1" applyFill="1" applyBorder="1" applyAlignment="1" applyProtection="1">
      <alignment horizontal="center" vertical="center"/>
      <protection locked="0"/>
    </xf>
    <xf numFmtId="175" fontId="86" fillId="0" borderId="204" xfId="0" applyNumberFormat="1" applyFont="1" applyFill="1" applyBorder="1" applyAlignment="1" applyProtection="1">
      <alignment horizontal="center" vertical="center"/>
    </xf>
    <xf numFmtId="176" fontId="86" fillId="0" borderId="204" xfId="0" applyNumberFormat="1" applyFont="1" applyFill="1" applyBorder="1" applyAlignment="1" applyProtection="1">
      <alignment horizontal="center" vertical="center"/>
    </xf>
    <xf numFmtId="0" fontId="86" fillId="9" borderId="204" xfId="0" applyNumberFormat="1" applyFont="1" applyFill="1" applyBorder="1" applyAlignment="1" applyProtection="1">
      <alignment horizontal="center" vertical="center"/>
      <protection locked="0"/>
    </xf>
    <xf numFmtId="176" fontId="86" fillId="0" borderId="205" xfId="0" applyNumberFormat="1" applyFont="1" applyFill="1" applyBorder="1" applyAlignment="1" applyProtection="1">
      <alignment horizontal="center" vertical="center"/>
    </xf>
    <xf numFmtId="0" fontId="61" fillId="0" borderId="171" xfId="0" applyFont="1" applyBorder="1" applyProtection="1"/>
    <xf numFmtId="169" fontId="71" fillId="6" borderId="206" xfId="0" applyNumberFormat="1" applyFont="1" applyFill="1" applyBorder="1" applyAlignment="1" applyProtection="1">
      <alignment horizontal="center"/>
      <protection locked="0"/>
    </xf>
    <xf numFmtId="169" fontId="71" fillId="6" borderId="207" xfId="0" applyNumberFormat="1" applyFont="1" applyFill="1" applyBorder="1" applyAlignment="1" applyProtection="1">
      <alignment horizontal="center"/>
      <protection locked="0"/>
    </xf>
    <xf numFmtId="169" fontId="61" fillId="0" borderId="208" xfId="0" applyNumberFormat="1" applyFont="1" applyFill="1" applyBorder="1" applyAlignment="1" applyProtection="1">
      <alignment horizontal="left"/>
    </xf>
    <xf numFmtId="164" fontId="61" fillId="9" borderId="209" xfId="79" applyFont="1" applyFill="1" applyBorder="1" applyAlignment="1" applyProtection="1">
      <alignment horizontal="right" wrapText="1"/>
      <protection locked="0"/>
    </xf>
    <xf numFmtId="169" fontId="61" fillId="0" borderId="210" xfId="0" applyNumberFormat="1" applyFont="1" applyBorder="1" applyAlignment="1" applyProtection="1">
      <alignment horizontal="left"/>
    </xf>
    <xf numFmtId="164" fontId="61" fillId="0" borderId="209" xfId="79" applyFont="1" applyBorder="1" applyAlignment="1" applyProtection="1">
      <alignment horizontal="right" wrapText="1"/>
    </xf>
    <xf numFmtId="169" fontId="61" fillId="0" borderId="177" xfId="0" applyNumberFormat="1" applyFont="1" applyBorder="1" applyAlignment="1" applyProtection="1">
      <alignment horizontal="left" wrapText="1"/>
    </xf>
    <xf numFmtId="164" fontId="61" fillId="0" borderId="179" xfId="79" applyFont="1" applyFill="1" applyBorder="1" applyAlignment="1" applyProtection="1">
      <alignment horizontal="right"/>
    </xf>
    <xf numFmtId="164" fontId="61" fillId="0" borderId="179" xfId="79" applyFont="1" applyBorder="1" applyAlignment="1" applyProtection="1">
      <alignment horizontal="right" wrapText="1"/>
    </xf>
    <xf numFmtId="164" fontId="61" fillId="0" borderId="211" xfId="79" applyFont="1" applyBorder="1" applyAlignment="1" applyProtection="1">
      <alignment horizontal="right" wrapText="1"/>
    </xf>
    <xf numFmtId="166" fontId="87" fillId="0" borderId="0" xfId="76" applyNumberFormat="1" applyFont="1" applyFill="1" applyBorder="1" applyAlignment="1" applyProtection="1"/>
    <xf numFmtId="166" fontId="88" fillId="0" borderId="0" xfId="76" applyNumberFormat="1" applyFont="1" applyFill="1" applyBorder="1" applyAlignment="1" applyProtection="1">
      <alignment vertical="center"/>
    </xf>
    <xf numFmtId="166" fontId="89" fillId="0" borderId="0" xfId="76" applyNumberFormat="1" applyFont="1" applyFill="1" applyBorder="1" applyAlignment="1" applyProtection="1">
      <alignment vertical="center"/>
    </xf>
    <xf numFmtId="166" fontId="87" fillId="0" borderId="0" xfId="76" applyNumberFormat="1" applyFont="1" applyFill="1" applyBorder="1" applyAlignment="1" applyProtection="1">
      <alignment vertical="center"/>
    </xf>
    <xf numFmtId="0" fontId="61" fillId="8" borderId="212" xfId="0" applyFont="1" applyFill="1" applyBorder="1"/>
    <xf numFmtId="171" fontId="12" fillId="0" borderId="68" xfId="0" applyNumberFormat="1" applyFont="1" applyFill="1" applyBorder="1" applyAlignment="1" applyProtection="1">
      <alignment vertical="center"/>
    </xf>
    <xf numFmtId="171" fontId="12" fillId="19" borderId="68" xfId="0" applyNumberFormat="1" applyFont="1" applyFill="1" applyBorder="1" applyAlignment="1" applyProtection="1">
      <alignment vertical="center"/>
    </xf>
    <xf numFmtId="171" fontId="12" fillId="0" borderId="70" xfId="0" applyNumberFormat="1" applyFont="1" applyFill="1" applyBorder="1" applyAlignment="1" applyProtection="1">
      <alignment vertical="center"/>
    </xf>
    <xf numFmtId="0" fontId="61" fillId="0" borderId="214" xfId="0" applyFont="1" applyBorder="1" applyProtection="1"/>
    <xf numFmtId="0" fontId="61" fillId="0" borderId="215" xfId="0" applyFont="1" applyBorder="1" applyProtection="1"/>
    <xf numFmtId="0" fontId="61" fillId="0" borderId="215" xfId="0" applyFont="1" applyBorder="1"/>
    <xf numFmtId="0" fontId="61" fillId="0" borderId="215" xfId="0" applyFont="1" applyFill="1" applyBorder="1"/>
    <xf numFmtId="0" fontId="0" fillId="0" borderId="216" xfId="0" applyBorder="1"/>
    <xf numFmtId="0" fontId="61" fillId="0" borderId="216" xfId="0" applyFont="1" applyBorder="1" applyProtection="1"/>
    <xf numFmtId="186" fontId="61" fillId="3" borderId="43" xfId="79" applyNumberFormat="1" applyFont="1" applyFill="1" applyBorder="1" applyAlignment="1" applyProtection="1">
      <alignment horizontal="center"/>
      <protection locked="0"/>
    </xf>
    <xf numFmtId="0" fontId="116" fillId="0" borderId="0" xfId="0" applyFont="1"/>
    <xf numFmtId="186" fontId="61" fillId="0" borderId="0" xfId="79" applyNumberFormat="1" applyFont="1" applyProtection="1"/>
    <xf numFmtId="187" fontId="61" fillId="0" borderId="0" xfId="79" applyNumberFormat="1" applyFont="1" applyProtection="1"/>
    <xf numFmtId="187" fontId="70" fillId="6" borderId="64" xfId="79" applyNumberFormat="1" applyFont="1" applyFill="1" applyBorder="1" applyAlignment="1" applyProtection="1">
      <alignment horizontal="center"/>
      <protection locked="0"/>
    </xf>
    <xf numFmtId="187" fontId="80" fillId="0" borderId="12" xfId="79" applyNumberFormat="1" applyFont="1" applyFill="1" applyBorder="1" applyAlignment="1" applyProtection="1">
      <alignment vertical="center"/>
    </xf>
    <xf numFmtId="187" fontId="80" fillId="19" borderId="12" xfId="79" applyNumberFormat="1" applyFont="1" applyFill="1" applyBorder="1" applyAlignment="1" applyProtection="1">
      <alignment vertical="center"/>
    </xf>
    <xf numFmtId="187" fontId="80" fillId="0" borderId="69" xfId="79" applyNumberFormat="1" applyFont="1" applyFill="1" applyBorder="1" applyAlignment="1" applyProtection="1">
      <alignment vertical="center"/>
    </xf>
    <xf numFmtId="187" fontId="61" fillId="0" borderId="0" xfId="79" applyNumberFormat="1" applyFont="1"/>
    <xf numFmtId="166" fontId="64" fillId="26" borderId="0" xfId="0" applyNumberFormat="1" applyFont="1" applyFill="1" applyAlignment="1" applyProtection="1">
      <alignment horizontal="right"/>
    </xf>
    <xf numFmtId="166" fontId="61" fillId="26" borderId="12" xfId="0" applyNumberFormat="1" applyFont="1" applyFill="1" applyBorder="1" applyAlignment="1" applyProtection="1">
      <alignment horizontal="center"/>
      <protection locked="0"/>
    </xf>
    <xf numFmtId="166" fontId="90" fillId="0" borderId="219" xfId="0" applyNumberFormat="1"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0" fontId="90" fillId="0" borderId="220" xfId="0" applyFont="1" applyFill="1" applyBorder="1" applyAlignment="1" applyProtection="1">
      <alignment horizontal="center" vertical="center"/>
    </xf>
    <xf numFmtId="166" fontId="90" fillId="0" borderId="221" xfId="0" applyNumberFormat="1" applyFont="1" applyFill="1" applyBorder="1" applyAlignment="1" applyProtection="1">
      <alignment horizontal="center" vertical="center"/>
    </xf>
    <xf numFmtId="166" fontId="90" fillId="0" borderId="101" xfId="0" applyNumberFormat="1" applyFont="1" applyFill="1" applyBorder="1" applyAlignment="1" applyProtection="1">
      <alignment horizontal="center" vertical="center" wrapText="1"/>
    </xf>
    <xf numFmtId="0" fontId="80" fillId="0" borderId="100" xfId="0" applyFont="1" applyFill="1" applyBorder="1" applyAlignment="1" applyProtection="1">
      <alignment horizontal="center"/>
    </xf>
    <xf numFmtId="169" fontId="70" fillId="6" borderId="0" xfId="0" applyNumberFormat="1" applyFont="1" applyFill="1" applyBorder="1" applyAlignment="1" applyProtection="1">
      <alignment horizontal="center"/>
      <protection locked="0"/>
    </xf>
    <xf numFmtId="169" fontId="29" fillId="6" borderId="220" xfId="0" applyNumberFormat="1" applyFont="1" applyFill="1" applyBorder="1" applyAlignment="1" applyProtection="1">
      <alignment horizontal="center"/>
      <protection locked="0"/>
    </xf>
    <xf numFmtId="49" fontId="80" fillId="0" borderId="63" xfId="0" applyNumberFormat="1" applyFont="1" applyFill="1" applyBorder="1" applyAlignment="1" applyProtection="1">
      <alignment horizontal="left"/>
    </xf>
    <xf numFmtId="187" fontId="80" fillId="8" borderId="63" xfId="79" applyNumberFormat="1" applyFont="1" applyFill="1" applyBorder="1" applyAlignment="1" applyProtection="1">
      <alignment vertical="center"/>
      <protection locked="0"/>
    </xf>
    <xf numFmtId="174" fontId="80" fillId="8" borderId="63" xfId="0" applyNumberFormat="1" applyFont="1" applyFill="1" applyBorder="1" applyAlignment="1" applyProtection="1">
      <alignment vertical="center"/>
      <protection locked="0"/>
    </xf>
    <xf numFmtId="174" fontId="80" fillId="8" borderId="63" xfId="0" applyNumberFormat="1" applyFont="1" applyFill="1" applyBorder="1" applyAlignment="1" applyProtection="1">
      <alignment horizontal="center" vertical="center"/>
      <protection locked="0"/>
    </xf>
    <xf numFmtId="171" fontId="80" fillId="8" borderId="63" xfId="0" applyNumberFormat="1" applyFont="1" applyFill="1" applyBorder="1" applyAlignment="1" applyProtection="1">
      <alignment vertical="center"/>
      <protection locked="0"/>
    </xf>
    <xf numFmtId="171" fontId="12" fillId="8" borderId="223" xfId="0" applyNumberFormat="1" applyFont="1" applyFill="1" applyBorder="1" applyAlignment="1" applyProtection="1">
      <alignment vertical="center"/>
      <protection locked="0"/>
    </xf>
    <xf numFmtId="49" fontId="80" fillId="0" borderId="69" xfId="0" applyNumberFormat="1" applyFont="1" applyFill="1" applyBorder="1" applyAlignment="1" applyProtection="1">
      <alignment horizontal="left"/>
    </xf>
    <xf numFmtId="187" fontId="80" fillId="8" borderId="69" xfId="79" applyNumberFormat="1" applyFont="1" applyFill="1" applyBorder="1" applyAlignment="1" applyProtection="1">
      <alignment vertical="center"/>
      <protection locked="0"/>
    </xf>
    <xf numFmtId="174" fontId="80" fillId="8" borderId="69" xfId="0" applyNumberFormat="1" applyFont="1" applyFill="1" applyBorder="1" applyAlignment="1" applyProtection="1">
      <alignment vertical="center"/>
      <protection locked="0"/>
    </xf>
    <xf numFmtId="174" fontId="80" fillId="8" borderId="69" xfId="0" applyNumberFormat="1" applyFont="1" applyFill="1" applyBorder="1" applyAlignment="1" applyProtection="1">
      <alignment horizontal="center" vertical="center"/>
      <protection locked="0"/>
    </xf>
    <xf numFmtId="171" fontId="80" fillId="8" borderId="69" xfId="0" applyNumberFormat="1" applyFont="1" applyFill="1" applyBorder="1" applyAlignment="1" applyProtection="1">
      <alignment vertical="center"/>
      <protection locked="0"/>
    </xf>
    <xf numFmtId="171" fontId="12" fillId="8" borderId="70" xfId="0" applyNumberFormat="1" applyFont="1" applyFill="1" applyBorder="1" applyAlignment="1" applyProtection="1">
      <alignment vertical="center"/>
      <protection locked="0"/>
    </xf>
    <xf numFmtId="171" fontId="80" fillId="8" borderId="63" xfId="0" applyNumberFormat="1" applyFont="1" applyFill="1" applyBorder="1" applyAlignment="1" applyProtection="1">
      <alignment horizontal="center" vertical="center"/>
      <protection locked="0"/>
    </xf>
    <xf numFmtId="171" fontId="80" fillId="8" borderId="69" xfId="0" applyNumberFormat="1" applyFont="1" applyFill="1" applyBorder="1" applyAlignment="1" applyProtection="1">
      <alignment horizontal="center" vertical="center"/>
      <protection locked="0"/>
    </xf>
    <xf numFmtId="177" fontId="80" fillId="8" borderId="229" xfId="0" applyNumberFormat="1" applyFont="1" applyFill="1" applyBorder="1" applyAlignment="1" applyProtection="1">
      <alignment horizontal="center" vertical="center" wrapText="1"/>
      <protection locked="0"/>
    </xf>
    <xf numFmtId="177" fontId="80" fillId="8" borderId="231" xfId="0" applyNumberFormat="1" applyFont="1" applyFill="1" applyBorder="1" applyAlignment="1" applyProtection="1">
      <alignment horizontal="center" vertical="center" wrapText="1"/>
      <protection locked="0"/>
    </xf>
    <xf numFmtId="171" fontId="80" fillId="8" borderId="63" xfId="0" applyNumberFormat="1" applyFont="1" applyFill="1" applyBorder="1" applyAlignment="1" applyProtection="1">
      <alignment horizontal="right"/>
      <protection locked="0"/>
    </xf>
    <xf numFmtId="171" fontId="80" fillId="8" borderId="69" xfId="0" applyNumberFormat="1" applyFont="1" applyFill="1" applyBorder="1" applyAlignment="1" applyProtection="1">
      <alignment horizontal="right" vertical="center"/>
      <protection locked="0"/>
    </xf>
    <xf numFmtId="164" fontId="61" fillId="0" borderId="0" xfId="0" applyNumberFormat="1" applyFont="1" applyProtection="1"/>
    <xf numFmtId="0" fontId="117" fillId="0" borderId="0" xfId="0" applyFont="1" applyProtection="1"/>
    <xf numFmtId="170" fontId="61" fillId="0" borderId="53" xfId="0" applyNumberFormat="1" applyFont="1" applyBorder="1" applyAlignment="1" applyProtection="1">
      <alignment horizontal="center"/>
    </xf>
    <xf numFmtId="38" fontId="0" fillId="0" borderId="0" xfId="0" applyNumberFormat="1"/>
    <xf numFmtId="0" fontId="61" fillId="0" borderId="0" xfId="0" applyFont="1" applyFill="1" applyBorder="1" applyAlignment="1" applyProtection="1">
      <alignment horizontal="left"/>
    </xf>
    <xf numFmtId="9" fontId="57" fillId="26" borderId="0" xfId="60" applyFill="1" applyBorder="1" applyAlignment="1" applyProtection="1">
      <alignment horizontal="left"/>
    </xf>
    <xf numFmtId="10" fontId="57" fillId="26" borderId="0" xfId="60" applyNumberFormat="1" applyFill="1" applyAlignment="1" applyProtection="1">
      <alignment horizontal="left"/>
    </xf>
    <xf numFmtId="10" fontId="61" fillId="26" borderId="0" xfId="0" applyNumberFormat="1" applyFont="1" applyFill="1" applyAlignment="1" applyProtection="1">
      <alignment horizontal="left"/>
    </xf>
    <xf numFmtId="0" fontId="104" fillId="8" borderId="0" xfId="0" applyNumberFormat="1" applyFont="1" applyFill="1" applyAlignment="1" applyProtection="1">
      <alignment horizontal="left" vertical="top"/>
      <protection locked="0"/>
    </xf>
    <xf numFmtId="10" fontId="57" fillId="0" borderId="0" xfId="60" applyNumberFormat="1" applyBorder="1" applyProtection="1"/>
    <xf numFmtId="38" fontId="72" fillId="26" borderId="12" xfId="0" applyNumberFormat="1" applyFont="1" applyFill="1" applyBorder="1" applyAlignment="1" applyProtection="1">
      <alignment horizontal="center" vertical="center" wrapText="1"/>
    </xf>
    <xf numFmtId="9" fontId="57" fillId="26" borderId="12" xfId="60" applyFont="1" applyFill="1" applyBorder="1" applyAlignment="1" applyProtection="1">
      <alignment horizontal="center" vertical="center" wrapText="1"/>
    </xf>
    <xf numFmtId="189" fontId="72" fillId="26" borderId="11" xfId="0" applyNumberFormat="1" applyFont="1" applyFill="1" applyBorder="1" applyAlignment="1" applyProtection="1">
      <alignment horizontal="center" vertical="center" wrapText="1"/>
    </xf>
    <xf numFmtId="190" fontId="72" fillId="26" borderId="12" xfId="0" applyNumberFormat="1" applyFont="1" applyFill="1" applyBorder="1" applyAlignment="1" applyProtection="1">
      <alignment horizontal="center" vertical="center" wrapText="1"/>
    </xf>
    <xf numFmtId="9" fontId="57" fillId="26" borderId="11" xfId="60" applyFill="1" applyBorder="1" applyAlignment="1" applyProtection="1">
      <alignment horizontal="center" vertical="center" wrapText="1"/>
    </xf>
    <xf numFmtId="9" fontId="57" fillId="26" borderId="12" xfId="60" applyFill="1" applyBorder="1" applyAlignment="1" applyProtection="1">
      <alignment horizontal="center" vertical="center" wrapText="1"/>
    </xf>
    <xf numFmtId="171" fontId="72" fillId="26" borderId="12" xfId="0" applyNumberFormat="1" applyFont="1" applyFill="1" applyBorder="1" applyAlignment="1" applyProtection="1">
      <alignment horizontal="center" vertical="center" wrapText="1"/>
    </xf>
    <xf numFmtId="38" fontId="57" fillId="26" borderId="12" xfId="60" applyNumberFormat="1" applyFill="1" applyBorder="1" applyAlignment="1" applyProtection="1">
      <alignment horizontal="center" vertical="center" wrapText="1"/>
    </xf>
    <xf numFmtId="40" fontId="57" fillId="26" borderId="12" xfId="60" applyNumberFormat="1" applyFill="1" applyBorder="1" applyAlignment="1" applyProtection="1">
      <alignment horizontal="center" vertical="center" wrapText="1"/>
    </xf>
    <xf numFmtId="0" fontId="0" fillId="26" borderId="0" xfId="0" applyFill="1" applyProtection="1"/>
    <xf numFmtId="0" fontId="127" fillId="0" borderId="0" xfId="0" applyFont="1" applyProtection="1"/>
    <xf numFmtId="0" fontId="116" fillId="0" borderId="0" xfId="0" applyFont="1" applyProtection="1"/>
    <xf numFmtId="38" fontId="73" fillId="3" borderId="12" xfId="37" applyNumberFormat="1" applyFont="1" applyFill="1" applyBorder="1" applyAlignment="1" applyProtection="1">
      <protection locked="0"/>
    </xf>
    <xf numFmtId="38" fontId="73" fillId="3" borderId="189" xfId="37" applyNumberFormat="1" applyFont="1" applyFill="1" applyBorder="1" applyAlignment="1" applyProtection="1">
      <protection locked="0"/>
    </xf>
    <xf numFmtId="38" fontId="0" fillId="26" borderId="0" xfId="0" applyNumberFormat="1" applyFill="1" applyBorder="1"/>
    <xf numFmtId="38" fontId="122" fillId="26" borderId="0" xfId="0" applyNumberFormat="1" applyFont="1" applyFill="1" applyBorder="1" applyAlignment="1">
      <alignment vertical="top"/>
    </xf>
    <xf numFmtId="188" fontId="122" fillId="26" borderId="0" xfId="0" applyNumberFormat="1" applyFont="1" applyFill="1" applyBorder="1" applyAlignment="1">
      <alignment horizontal="center" vertical="top"/>
    </xf>
    <xf numFmtId="188" fontId="120" fillId="26" borderId="0" xfId="0" applyNumberFormat="1" applyFont="1" applyFill="1" applyBorder="1" applyAlignment="1">
      <alignment horizontal="center" vertical="top"/>
    </xf>
    <xf numFmtId="38" fontId="124" fillId="26" borderId="0" xfId="0" applyNumberFormat="1" applyFont="1" applyFill="1" applyBorder="1" applyAlignment="1">
      <alignment vertical="top"/>
    </xf>
    <xf numFmtId="38" fontId="125" fillId="26" borderId="0" xfId="0" applyNumberFormat="1" applyFont="1" applyFill="1" applyBorder="1"/>
    <xf numFmtId="38" fontId="123" fillId="26" borderId="0" xfId="0" applyNumberFormat="1" applyFont="1" applyFill="1" applyBorder="1" applyAlignment="1">
      <alignment vertical="top"/>
    </xf>
    <xf numFmtId="188" fontId="123" fillId="26" borderId="0" xfId="0" applyNumberFormat="1" applyFont="1" applyFill="1" applyBorder="1" applyAlignment="1">
      <alignment horizontal="center" vertical="top"/>
    </xf>
    <xf numFmtId="188" fontId="121" fillId="26" borderId="0" xfId="0" applyNumberFormat="1" applyFont="1" applyFill="1" applyBorder="1" applyAlignment="1">
      <alignment horizontal="center" vertical="top"/>
    </xf>
    <xf numFmtId="38" fontId="29" fillId="26" borderId="0" xfId="0" applyNumberFormat="1" applyFont="1" applyFill="1" applyBorder="1" applyAlignment="1">
      <alignment vertical="top" wrapText="1"/>
    </xf>
    <xf numFmtId="38" fontId="29" fillId="26" borderId="0" xfId="0" applyNumberFormat="1" applyFont="1" applyFill="1" applyBorder="1" applyAlignment="1">
      <alignment vertical="top"/>
    </xf>
    <xf numFmtId="188" fontId="29" fillId="26" borderId="0" xfId="0" applyNumberFormat="1" applyFont="1" applyFill="1" applyBorder="1" applyAlignment="1">
      <alignment horizontal="center" vertical="top"/>
    </xf>
    <xf numFmtId="38" fontId="0" fillId="26" borderId="0" xfId="0" applyNumberFormat="1" applyFill="1" applyBorder="1" applyAlignment="1">
      <alignment vertical="top"/>
    </xf>
    <xf numFmtId="188" fontId="0" fillId="26" borderId="0" xfId="0" applyNumberFormat="1" applyFill="1" applyBorder="1" applyAlignment="1">
      <alignment horizontal="center" vertical="top"/>
    </xf>
    <xf numFmtId="188" fontId="0" fillId="26" borderId="0" xfId="0" applyNumberFormat="1" applyFont="1" applyFill="1" applyBorder="1" applyAlignment="1">
      <alignment horizontal="center" vertical="top"/>
    </xf>
    <xf numFmtId="38" fontId="124" fillId="26" borderId="0" xfId="0" applyNumberFormat="1" applyFont="1" applyFill="1" applyBorder="1" applyAlignment="1">
      <alignment vertical="top" wrapText="1"/>
    </xf>
    <xf numFmtId="38" fontId="30" fillId="26" borderId="0" xfId="0" applyNumberFormat="1" applyFont="1" applyFill="1" applyBorder="1" applyAlignment="1">
      <alignment vertical="top"/>
    </xf>
    <xf numFmtId="188" fontId="30" fillId="26" borderId="0" xfId="0" applyNumberFormat="1" applyFont="1" applyFill="1" applyBorder="1" applyAlignment="1">
      <alignment horizontal="center" vertical="top"/>
    </xf>
    <xf numFmtId="38" fontId="0" fillId="26" borderId="0" xfId="0" applyNumberFormat="1" applyFill="1" applyBorder="1" applyAlignment="1">
      <alignment vertical="top" wrapText="1"/>
    </xf>
    <xf numFmtId="38" fontId="30" fillId="26" borderId="0" xfId="0" applyNumberFormat="1" applyFont="1" applyFill="1" applyBorder="1" applyAlignment="1">
      <alignment vertical="top" wrapText="1"/>
    </xf>
    <xf numFmtId="38" fontId="126" fillId="26" borderId="0" xfId="0" applyNumberFormat="1" applyFont="1" applyFill="1" applyBorder="1" applyAlignment="1">
      <alignment vertical="top" wrapText="1"/>
    </xf>
    <xf numFmtId="38" fontId="0" fillId="26" borderId="0" xfId="0" applyNumberFormat="1" applyFill="1" applyBorder="1" applyAlignment="1">
      <alignment horizontal="center" vertical="top"/>
    </xf>
    <xf numFmtId="38" fontId="74" fillId="0" borderId="233" xfId="0" applyNumberFormat="1" applyFont="1" applyFill="1" applyBorder="1" applyAlignment="1" applyProtection="1">
      <alignment vertical="center" wrapText="1"/>
    </xf>
    <xf numFmtId="38" fontId="76" fillId="0" borderId="234" xfId="0" applyNumberFormat="1" applyFont="1" applyFill="1" applyBorder="1" applyAlignment="1" applyProtection="1">
      <alignment vertical="top" wrapText="1"/>
      <protection locked="0"/>
    </xf>
    <xf numFmtId="38" fontId="76" fillId="0" borderId="234" xfId="0" applyNumberFormat="1" applyFont="1" applyFill="1" applyBorder="1" applyAlignment="1" applyProtection="1">
      <alignment vertical="top"/>
      <protection locked="0"/>
    </xf>
    <xf numFmtId="38" fontId="70" fillId="0" borderId="235" xfId="0" applyNumberFormat="1" applyFont="1" applyBorder="1" applyAlignment="1" applyProtection="1">
      <alignment vertical="top"/>
    </xf>
    <xf numFmtId="38" fontId="0" fillId="0" borderId="29" xfId="0" applyNumberFormat="1" applyBorder="1"/>
    <xf numFmtId="38" fontId="0" fillId="0" borderId="30" xfId="0" applyNumberFormat="1" applyBorder="1"/>
    <xf numFmtId="38" fontId="0" fillId="0" borderId="31" xfId="0" applyNumberFormat="1" applyBorder="1"/>
    <xf numFmtId="38" fontId="74" fillId="0" borderId="26" xfId="0" applyNumberFormat="1" applyFont="1" applyFill="1" applyBorder="1" applyAlignment="1" applyProtection="1">
      <alignment horizontal="center" vertical="center" wrapText="1"/>
    </xf>
    <xf numFmtId="38" fontId="61" fillId="3" borderId="28" xfId="80" applyNumberFormat="1" applyFont="1" applyFill="1" applyBorder="1" applyAlignment="1" applyProtection="1">
      <alignment vertical="top"/>
      <protection locked="0"/>
    </xf>
    <xf numFmtId="38" fontId="70" fillId="0" borderId="236" xfId="0" applyNumberFormat="1" applyFont="1" applyBorder="1" applyAlignment="1" applyProtection="1">
      <alignment vertical="top"/>
    </xf>
    <xf numFmtId="38" fontId="70" fillId="0" borderId="30" xfId="0" applyNumberFormat="1" applyFont="1" applyBorder="1" applyAlignment="1" applyProtection="1">
      <alignment vertical="top"/>
    </xf>
    <xf numFmtId="38" fontId="74" fillId="0" borderId="233" xfId="0" applyNumberFormat="1" applyFont="1" applyFill="1" applyBorder="1" applyAlignment="1" applyProtection="1">
      <alignment horizontal="center" vertical="center" wrapText="1"/>
    </xf>
    <xf numFmtId="4" fontId="80" fillId="8" borderId="63" xfId="79" applyNumberFormat="1" applyFont="1" applyFill="1" applyBorder="1" applyAlignment="1" applyProtection="1">
      <alignment horizontal="center" vertical="center"/>
      <protection locked="0"/>
    </xf>
    <xf numFmtId="4" fontId="80" fillId="8" borderId="69" xfId="79" applyNumberFormat="1" applyFont="1" applyFill="1" applyBorder="1" applyAlignment="1" applyProtection="1">
      <alignment horizontal="center" vertical="center"/>
      <protection locked="0"/>
    </xf>
    <xf numFmtId="9" fontId="57" fillId="8" borderId="63" xfId="60" applyFill="1" applyBorder="1" applyAlignment="1" applyProtection="1">
      <alignment horizontal="center" vertical="center"/>
      <protection locked="0"/>
    </xf>
    <xf numFmtId="9" fontId="57" fillId="8" borderId="69" xfId="60" applyFill="1" applyBorder="1" applyAlignment="1" applyProtection="1">
      <alignment horizontal="center" vertical="center"/>
      <protection locked="0"/>
    </xf>
    <xf numFmtId="171" fontId="80" fillId="29" borderId="69" xfId="0" applyNumberFormat="1" applyFont="1" applyFill="1" applyBorder="1" applyAlignment="1" applyProtection="1">
      <alignment horizontal="center" vertical="center"/>
      <protection locked="0"/>
    </xf>
    <xf numFmtId="171" fontId="80" fillId="29" borderId="63" xfId="0" applyNumberFormat="1" applyFont="1" applyFill="1" applyBorder="1" applyAlignment="1" applyProtection="1">
      <alignment horizontal="center" vertical="center"/>
      <protection locked="0"/>
    </xf>
    <xf numFmtId="171" fontId="80" fillId="29" borderId="63" xfId="0" applyNumberFormat="1" applyFont="1" applyFill="1" applyBorder="1" applyAlignment="1" applyProtection="1">
      <alignment vertical="center"/>
      <protection locked="0"/>
    </xf>
    <xf numFmtId="170" fontId="61" fillId="29" borderId="63" xfId="37" applyNumberFormat="1" applyFont="1" applyFill="1" applyBorder="1" applyAlignment="1" applyProtection="1">
      <alignment vertical="center"/>
      <protection locked="0"/>
    </xf>
    <xf numFmtId="171" fontId="12" fillId="29" borderId="223" xfId="0" applyNumberFormat="1" applyFont="1" applyFill="1" applyBorder="1" applyAlignment="1" applyProtection="1">
      <alignment vertical="center"/>
      <protection locked="0"/>
    </xf>
    <xf numFmtId="171" fontId="80" fillId="29" borderId="69" xfId="0" applyNumberFormat="1" applyFont="1" applyFill="1" applyBorder="1" applyAlignment="1" applyProtection="1">
      <alignment horizontal="right" vertical="center"/>
      <protection locked="0"/>
    </xf>
    <xf numFmtId="170" fontId="61" fillId="29" borderId="69" xfId="37" applyNumberFormat="1" applyFont="1" applyFill="1" applyBorder="1" applyAlignment="1" applyProtection="1">
      <alignment horizontal="right" vertical="center"/>
      <protection locked="0"/>
    </xf>
    <xf numFmtId="171" fontId="80" fillId="29" borderId="69" xfId="0" applyNumberFormat="1" applyFont="1" applyFill="1" applyBorder="1" applyAlignment="1" applyProtection="1">
      <alignment vertical="center"/>
      <protection locked="0"/>
    </xf>
    <xf numFmtId="171" fontId="12" fillId="29" borderId="70" xfId="0" applyNumberFormat="1" applyFont="1" applyFill="1" applyBorder="1" applyAlignment="1" applyProtection="1">
      <alignment vertical="center"/>
      <protection locked="0"/>
    </xf>
    <xf numFmtId="3" fontId="80" fillId="29" borderId="63" xfId="79" applyNumberFormat="1" applyFont="1" applyFill="1" applyBorder="1" applyAlignment="1" applyProtection="1">
      <alignment horizontal="center" vertical="center"/>
      <protection locked="0"/>
    </xf>
    <xf numFmtId="9" fontId="57" fillId="29" borderId="63" xfId="60" applyFill="1" applyBorder="1" applyAlignment="1" applyProtection="1">
      <alignment horizontal="center" vertical="center"/>
      <protection locked="0"/>
    </xf>
    <xf numFmtId="9" fontId="80" fillId="29" borderId="229" xfId="0" applyNumberFormat="1" applyFont="1" applyFill="1" applyBorder="1" applyAlignment="1" applyProtection="1">
      <alignment horizontal="center" vertical="center" wrapText="1"/>
      <protection locked="0"/>
    </xf>
    <xf numFmtId="171" fontId="80" fillId="29" borderId="63" xfId="0" applyNumberFormat="1" applyFont="1" applyFill="1" applyBorder="1" applyAlignment="1" applyProtection="1">
      <alignment horizontal="right" vertical="center"/>
      <protection locked="0"/>
    </xf>
    <xf numFmtId="3" fontId="80" fillId="29" borderId="69" xfId="79" applyNumberFormat="1" applyFont="1" applyFill="1" applyBorder="1" applyAlignment="1" applyProtection="1">
      <alignment horizontal="center" vertical="center"/>
      <protection locked="0"/>
    </xf>
    <xf numFmtId="9" fontId="57" fillId="29" borderId="69" xfId="60" applyFill="1" applyBorder="1" applyAlignment="1" applyProtection="1">
      <alignment horizontal="center" vertical="center"/>
      <protection locked="0"/>
    </xf>
    <xf numFmtId="9" fontId="80" fillId="29" borderId="218" xfId="0" applyNumberFormat="1" applyFont="1" applyFill="1" applyBorder="1" applyAlignment="1" applyProtection="1">
      <alignment horizontal="center" vertical="center" wrapText="1"/>
      <protection locked="0"/>
    </xf>
    <xf numFmtId="185" fontId="61" fillId="29" borderId="69" xfId="37" applyNumberFormat="1" applyFont="1" applyFill="1" applyBorder="1" applyAlignment="1" applyProtection="1">
      <alignment vertical="center"/>
      <protection locked="0"/>
    </xf>
    <xf numFmtId="174" fontId="80" fillId="29" borderId="229" xfId="0" applyNumberFormat="1" applyFont="1" applyFill="1" applyBorder="1" applyAlignment="1" applyProtection="1">
      <alignment horizontal="center" vertical="center" wrapText="1"/>
      <protection locked="0"/>
    </xf>
    <xf numFmtId="174" fontId="80" fillId="29" borderId="69" xfId="0" applyNumberFormat="1" applyFont="1" applyFill="1" applyBorder="1" applyAlignment="1" applyProtection="1">
      <alignment horizontal="center" vertical="center"/>
      <protection locked="0"/>
    </xf>
    <xf numFmtId="170" fontId="61" fillId="29" borderId="69" xfId="37" applyNumberFormat="1" applyFont="1" applyFill="1" applyBorder="1" applyAlignment="1" applyProtection="1">
      <alignment vertical="center"/>
      <protection locked="0"/>
    </xf>
    <xf numFmtId="49" fontId="80" fillId="29" borderId="222" xfId="0" applyNumberFormat="1" applyFont="1" applyFill="1" applyBorder="1" applyAlignment="1" applyProtection="1">
      <alignment horizontal="center" vertical="center" wrapText="1"/>
      <protection locked="0"/>
    </xf>
    <xf numFmtId="49" fontId="80" fillId="29" borderId="228" xfId="0" applyNumberFormat="1" applyFont="1" applyFill="1" applyBorder="1" applyAlignment="1" applyProtection="1">
      <alignment horizontal="center" vertical="center" wrapText="1"/>
      <protection locked="0"/>
    </xf>
    <xf numFmtId="38" fontId="80" fillId="29" borderId="63" xfId="79" applyNumberFormat="1" applyFont="1" applyFill="1" applyBorder="1" applyAlignment="1" applyProtection="1">
      <alignment horizontal="center" vertical="center"/>
      <protection locked="0"/>
    </xf>
    <xf numFmtId="38" fontId="80" fillId="29" borderId="69" xfId="79" applyNumberFormat="1" applyFont="1" applyFill="1" applyBorder="1" applyAlignment="1" applyProtection="1">
      <alignment horizontal="center" vertical="center"/>
      <protection locked="0"/>
    </xf>
    <xf numFmtId="9" fontId="72" fillId="29" borderId="63" xfId="60" applyFont="1" applyFill="1" applyBorder="1" applyAlignment="1" applyProtection="1">
      <alignment vertical="center"/>
      <protection locked="0"/>
    </xf>
    <xf numFmtId="187" fontId="80" fillId="29" borderId="63" xfId="79" applyNumberFormat="1" applyFont="1" applyFill="1" applyBorder="1" applyAlignment="1" applyProtection="1">
      <alignment vertical="center"/>
      <protection locked="0"/>
    </xf>
    <xf numFmtId="174" fontId="80" fillId="29" borderId="63" xfId="0" applyNumberFormat="1" applyFont="1" applyFill="1" applyBorder="1" applyAlignment="1" applyProtection="1">
      <alignment vertical="center"/>
      <protection locked="0"/>
    </xf>
    <xf numFmtId="177" fontId="80" fillId="29" borderId="229" xfId="0" applyNumberFormat="1" applyFont="1" applyFill="1" applyBorder="1" applyAlignment="1" applyProtection="1">
      <alignment horizontal="center" vertical="center" wrapText="1"/>
      <protection locked="0"/>
    </xf>
    <xf numFmtId="170" fontId="61" fillId="29" borderId="63" xfId="37" applyNumberFormat="1" applyFont="1" applyFill="1" applyBorder="1" applyAlignment="1" applyProtection="1">
      <alignment horizontal="right" vertical="center"/>
      <protection locked="0"/>
    </xf>
    <xf numFmtId="9" fontId="72" fillId="29" borderId="69" xfId="60" applyFont="1" applyFill="1" applyBorder="1" applyAlignment="1" applyProtection="1">
      <alignment vertical="center"/>
      <protection locked="0"/>
    </xf>
    <xf numFmtId="187" fontId="80" fillId="29" borderId="69" xfId="79" applyNumberFormat="1" applyFont="1" applyFill="1" applyBorder="1" applyAlignment="1" applyProtection="1">
      <alignment vertical="center"/>
      <protection locked="0"/>
    </xf>
    <xf numFmtId="174" fontId="80" fillId="29" borderId="69" xfId="0" applyNumberFormat="1" applyFont="1" applyFill="1" applyBorder="1" applyAlignment="1" applyProtection="1">
      <alignment vertical="center"/>
      <protection locked="0"/>
    </xf>
    <xf numFmtId="177" fontId="80" fillId="29" borderId="231" xfId="0" applyNumberFormat="1" applyFont="1" applyFill="1" applyBorder="1" applyAlignment="1" applyProtection="1">
      <alignment horizontal="center" vertical="center" wrapText="1"/>
      <protection locked="0"/>
    </xf>
    <xf numFmtId="9" fontId="57" fillId="29" borderId="63" xfId="60" applyFill="1" applyBorder="1" applyAlignment="1" applyProtection="1">
      <alignment vertical="center"/>
      <protection locked="0"/>
    </xf>
    <xf numFmtId="171" fontId="80" fillId="29" borderId="63" xfId="0" applyNumberFormat="1" applyFont="1" applyFill="1" applyBorder="1" applyAlignment="1" applyProtection="1">
      <alignment horizontal="right"/>
      <protection locked="0"/>
    </xf>
    <xf numFmtId="187" fontId="80" fillId="29" borderId="69" xfId="79" applyNumberFormat="1" applyFont="1" applyFill="1" applyBorder="1" applyAlignment="1" applyProtection="1">
      <alignment horizontal="right" vertical="center"/>
      <protection locked="0"/>
    </xf>
    <xf numFmtId="174" fontId="80" fillId="30" borderId="63" xfId="0" applyNumberFormat="1" applyFont="1" applyFill="1" applyBorder="1" applyAlignment="1" applyProtection="1">
      <alignment horizontal="center" vertical="center"/>
      <protection locked="0"/>
    </xf>
    <xf numFmtId="49" fontId="80" fillId="30" borderId="222" xfId="0" applyNumberFormat="1" applyFont="1" applyFill="1" applyBorder="1" applyAlignment="1" applyProtection="1">
      <alignment horizontal="center" vertical="center" wrapText="1"/>
      <protection locked="0"/>
    </xf>
    <xf numFmtId="49" fontId="80" fillId="30" borderId="228" xfId="0" applyNumberFormat="1" applyFont="1" applyFill="1" applyBorder="1" applyAlignment="1" applyProtection="1">
      <alignment horizontal="center" vertical="center" wrapText="1"/>
      <protection locked="0"/>
    </xf>
    <xf numFmtId="171" fontId="80" fillId="30" borderId="69" xfId="0" applyNumberFormat="1" applyFont="1" applyFill="1" applyBorder="1" applyAlignment="1" applyProtection="1">
      <alignment horizontal="center" vertical="center"/>
      <protection locked="0"/>
    </xf>
    <xf numFmtId="3" fontId="80" fillId="30" borderId="63" xfId="79" applyNumberFormat="1" applyFont="1" applyFill="1" applyBorder="1" applyAlignment="1" applyProtection="1">
      <alignment horizontal="center" vertical="center"/>
      <protection locked="0"/>
    </xf>
    <xf numFmtId="38" fontId="80" fillId="30" borderId="63" xfId="79" applyNumberFormat="1" applyFont="1" applyFill="1" applyBorder="1" applyAlignment="1" applyProtection="1">
      <alignment horizontal="center" vertical="center"/>
      <protection locked="0"/>
    </xf>
    <xf numFmtId="171" fontId="80" fillId="30" borderId="63" xfId="0" applyNumberFormat="1" applyFont="1" applyFill="1" applyBorder="1" applyAlignment="1" applyProtection="1">
      <alignment horizontal="right" vertical="center"/>
      <protection locked="0"/>
    </xf>
    <xf numFmtId="171" fontId="12" fillId="30" borderId="223" xfId="0" applyNumberFormat="1" applyFont="1" applyFill="1" applyBorder="1" applyAlignment="1" applyProtection="1">
      <alignment horizontal="right" vertical="center"/>
      <protection locked="0"/>
    </xf>
    <xf numFmtId="3" fontId="80" fillId="30" borderId="69" xfId="79" applyNumberFormat="1" applyFont="1" applyFill="1" applyBorder="1" applyAlignment="1" applyProtection="1">
      <alignment horizontal="center" vertical="center"/>
      <protection locked="0"/>
    </xf>
    <xf numFmtId="38" fontId="80" fillId="30" borderId="69" xfId="79" applyNumberFormat="1" applyFont="1" applyFill="1" applyBorder="1" applyAlignment="1" applyProtection="1">
      <alignment horizontal="center" vertical="center"/>
      <protection locked="0"/>
    </xf>
    <xf numFmtId="174" fontId="80" fillId="30" borderId="69" xfId="0" applyNumberFormat="1" applyFont="1" applyFill="1" applyBorder="1" applyAlignment="1" applyProtection="1">
      <alignment horizontal="center" vertical="center"/>
      <protection locked="0"/>
    </xf>
    <xf numFmtId="171" fontId="80" fillId="30" borderId="69" xfId="0" applyNumberFormat="1" applyFont="1" applyFill="1" applyBorder="1" applyAlignment="1" applyProtection="1">
      <alignment vertical="center"/>
      <protection locked="0"/>
    </xf>
    <xf numFmtId="170" fontId="61" fillId="30" borderId="69" xfId="37" applyNumberFormat="1" applyFont="1" applyFill="1" applyBorder="1" applyAlignment="1" applyProtection="1">
      <alignment vertical="center"/>
      <protection locked="0"/>
    </xf>
    <xf numFmtId="171" fontId="80" fillId="30" borderId="69" xfId="0" applyNumberFormat="1" applyFont="1" applyFill="1" applyBorder="1" applyAlignment="1" applyProtection="1">
      <alignment horizontal="right" vertical="center"/>
      <protection locked="0"/>
    </xf>
    <xf numFmtId="171" fontId="12" fillId="30" borderId="70" xfId="0" applyNumberFormat="1" applyFont="1" applyFill="1" applyBorder="1" applyAlignment="1" applyProtection="1">
      <alignment horizontal="right" vertical="center"/>
      <protection locked="0"/>
    </xf>
    <xf numFmtId="171" fontId="80" fillId="30" borderId="63" xfId="0" applyNumberFormat="1" applyFont="1" applyFill="1" applyBorder="1" applyAlignment="1" applyProtection="1">
      <alignment horizontal="center" vertical="center"/>
      <protection locked="0"/>
    </xf>
    <xf numFmtId="187" fontId="80" fillId="30" borderId="63" xfId="79" applyNumberFormat="1" applyFont="1" applyFill="1" applyBorder="1" applyAlignment="1" applyProtection="1">
      <alignment horizontal="center" vertical="center"/>
      <protection locked="0"/>
    </xf>
    <xf numFmtId="177" fontId="80" fillId="30" borderId="229" xfId="0" applyNumberFormat="1" applyFont="1" applyFill="1" applyBorder="1" applyAlignment="1" applyProtection="1">
      <alignment horizontal="center" vertical="center" wrapText="1"/>
      <protection locked="0"/>
    </xf>
    <xf numFmtId="170" fontId="61" fillId="30" borderId="63" xfId="37" applyNumberFormat="1" applyFont="1" applyFill="1" applyBorder="1" applyAlignment="1" applyProtection="1">
      <alignment horizontal="right" vertical="center"/>
      <protection locked="0"/>
    </xf>
    <xf numFmtId="187" fontId="80" fillId="30" borderId="69" xfId="79" applyNumberFormat="1" applyFont="1" applyFill="1" applyBorder="1" applyAlignment="1" applyProtection="1">
      <alignment horizontal="center" vertical="center"/>
      <protection locked="0"/>
    </xf>
    <xf numFmtId="177" fontId="80" fillId="30" borderId="231" xfId="0" applyNumberFormat="1" applyFont="1" applyFill="1" applyBorder="1" applyAlignment="1" applyProtection="1">
      <alignment horizontal="center" vertical="center" wrapText="1"/>
      <protection locked="0"/>
    </xf>
    <xf numFmtId="170" fontId="61" fillId="30" borderId="69" xfId="37" applyNumberFormat="1" applyFont="1" applyFill="1" applyBorder="1" applyAlignment="1" applyProtection="1">
      <alignment horizontal="right" vertical="center"/>
      <protection locked="0"/>
    </xf>
    <xf numFmtId="164" fontId="80" fillId="30" borderId="63" xfId="79" applyNumberFormat="1" applyFont="1" applyFill="1" applyBorder="1" applyAlignment="1" applyProtection="1">
      <alignment vertical="center"/>
      <protection locked="0"/>
    </xf>
    <xf numFmtId="187" fontId="80" fillId="30" borderId="63" xfId="79" applyNumberFormat="1" applyFont="1" applyFill="1" applyBorder="1" applyAlignment="1" applyProtection="1">
      <alignment horizontal="right" vertical="center"/>
      <protection locked="0"/>
    </xf>
    <xf numFmtId="174" fontId="80" fillId="30" borderId="63" xfId="0" applyNumberFormat="1" applyFont="1" applyFill="1" applyBorder="1" applyAlignment="1" applyProtection="1">
      <alignment horizontal="right" vertical="center"/>
      <protection locked="0"/>
    </xf>
    <xf numFmtId="175" fontId="80" fillId="30" borderId="63" xfId="0" applyNumberFormat="1" applyFont="1" applyFill="1" applyBorder="1" applyAlignment="1" applyProtection="1">
      <alignment horizontal="right" vertical="center"/>
      <protection locked="0"/>
    </xf>
    <xf numFmtId="164" fontId="80" fillId="30" borderId="69" xfId="79" applyNumberFormat="1" applyFont="1" applyFill="1" applyBorder="1" applyAlignment="1" applyProtection="1">
      <alignment vertical="center"/>
      <protection locked="0"/>
    </xf>
    <xf numFmtId="187" fontId="80" fillId="30" borderId="69" xfId="79" applyNumberFormat="1" applyFont="1" applyFill="1" applyBorder="1" applyAlignment="1" applyProtection="1">
      <alignment horizontal="right" vertical="center"/>
      <protection locked="0"/>
    </xf>
    <xf numFmtId="174" fontId="80" fillId="30" borderId="69" xfId="0" applyNumberFormat="1" applyFont="1" applyFill="1" applyBorder="1" applyAlignment="1" applyProtection="1">
      <alignment horizontal="right" vertical="center"/>
      <protection locked="0"/>
    </xf>
    <xf numFmtId="9" fontId="57" fillId="30" borderId="63" xfId="60" applyFill="1" applyBorder="1" applyAlignment="1" applyProtection="1">
      <alignment vertical="center"/>
      <protection locked="0"/>
    </xf>
    <xf numFmtId="187" fontId="80" fillId="30" borderId="63" xfId="79" applyNumberFormat="1" applyFont="1" applyFill="1" applyBorder="1" applyAlignment="1" applyProtection="1">
      <alignment vertical="center"/>
      <protection locked="0"/>
    </xf>
    <xf numFmtId="174" fontId="80" fillId="30" borderId="63" xfId="0" applyNumberFormat="1" applyFont="1" applyFill="1" applyBorder="1" applyAlignment="1" applyProtection="1">
      <alignment vertical="center"/>
      <protection locked="0"/>
    </xf>
    <xf numFmtId="171" fontId="80" fillId="30" borderId="63" xfId="0" applyNumberFormat="1" applyFont="1" applyFill="1" applyBorder="1" applyAlignment="1" applyProtection="1">
      <alignment vertical="center"/>
      <protection locked="0"/>
    </xf>
    <xf numFmtId="171" fontId="80" fillId="30" borderId="63" xfId="0" applyNumberFormat="1" applyFont="1" applyFill="1" applyBorder="1" applyAlignment="1" applyProtection="1">
      <alignment horizontal="right"/>
      <protection locked="0"/>
    </xf>
    <xf numFmtId="171" fontId="12" fillId="30" borderId="223" xfId="0" applyNumberFormat="1" applyFont="1" applyFill="1" applyBorder="1" applyAlignment="1" applyProtection="1">
      <alignment vertical="center"/>
      <protection locked="0"/>
    </xf>
    <xf numFmtId="187" fontId="80" fillId="30" borderId="69" xfId="79" applyNumberFormat="1" applyFont="1" applyFill="1" applyBorder="1" applyAlignment="1" applyProtection="1">
      <alignment vertical="center"/>
      <protection locked="0"/>
    </xf>
    <xf numFmtId="174" fontId="80" fillId="30" borderId="69" xfId="0" applyNumberFormat="1" applyFont="1" applyFill="1" applyBorder="1" applyAlignment="1" applyProtection="1">
      <alignment vertical="center"/>
      <protection locked="0"/>
    </xf>
    <xf numFmtId="171" fontId="12" fillId="30" borderId="70" xfId="0" applyNumberFormat="1" applyFont="1" applyFill="1" applyBorder="1" applyAlignment="1" applyProtection="1">
      <alignment vertical="center"/>
      <protection locked="0"/>
    </xf>
    <xf numFmtId="49" fontId="80" fillId="31" borderId="63" xfId="0" applyNumberFormat="1" applyFont="1" applyFill="1" applyBorder="1" applyAlignment="1" applyProtection="1">
      <alignment horizontal="left"/>
    </xf>
    <xf numFmtId="49" fontId="80" fillId="31" borderId="69" xfId="0" applyNumberFormat="1" applyFont="1" applyFill="1" applyBorder="1" applyAlignment="1" applyProtection="1">
      <alignment horizontal="left"/>
    </xf>
    <xf numFmtId="49" fontId="80" fillId="32" borderId="69" xfId="0" applyNumberFormat="1" applyFont="1" applyFill="1" applyBorder="1" applyAlignment="1" applyProtection="1">
      <alignment horizontal="left"/>
    </xf>
    <xf numFmtId="49" fontId="80" fillId="32" borderId="63" xfId="0" applyNumberFormat="1" applyFont="1" applyFill="1" applyBorder="1" applyAlignment="1" applyProtection="1">
      <alignment horizontal="left"/>
    </xf>
    <xf numFmtId="38" fontId="57" fillId="26" borderId="11" xfId="60" applyNumberFormat="1" applyFill="1" applyBorder="1" applyAlignment="1" applyProtection="1">
      <alignment horizontal="center" vertical="center" wrapText="1"/>
    </xf>
    <xf numFmtId="38" fontId="125" fillId="26" borderId="0" xfId="0" applyNumberFormat="1" applyFont="1" applyFill="1" applyBorder="1" applyAlignment="1">
      <alignment vertical="top"/>
    </xf>
    <xf numFmtId="174" fontId="61" fillId="3" borderId="28" xfId="37" applyNumberFormat="1" applyFont="1" applyFill="1" applyBorder="1" applyAlignment="1" applyProtection="1">
      <alignment vertical="top"/>
      <protection locked="0"/>
    </xf>
    <xf numFmtId="9" fontId="57" fillId="0" borderId="0" xfId="60" applyFill="1" applyBorder="1" applyAlignment="1" applyProtection="1">
      <alignment horizontal="center"/>
    </xf>
    <xf numFmtId="164" fontId="73" fillId="0" borderId="0" xfId="60" applyNumberFormat="1" applyFont="1" applyFill="1" applyBorder="1" applyAlignment="1" applyProtection="1"/>
    <xf numFmtId="9" fontId="57" fillId="3" borderId="234" xfId="60" applyFill="1" applyBorder="1" applyAlignment="1" applyProtection="1">
      <alignment horizontal="center" vertical="top"/>
      <protection locked="0"/>
    </xf>
    <xf numFmtId="9" fontId="57" fillId="0" borderId="235" xfId="60" applyBorder="1" applyAlignment="1" applyProtection="1">
      <alignment horizontal="center" vertical="top"/>
    </xf>
    <xf numFmtId="10" fontId="57" fillId="0" borderId="0" xfId="60" applyNumberFormat="1" applyFill="1" applyBorder="1" applyAlignment="1" applyProtection="1">
      <alignment horizontal="left" vertical="top"/>
    </xf>
    <xf numFmtId="166" fontId="74" fillId="0" borderId="242" xfId="0" applyNumberFormat="1" applyFont="1" applyFill="1" applyBorder="1" applyAlignment="1" applyProtection="1">
      <alignment vertical="center" wrapText="1"/>
    </xf>
    <xf numFmtId="0" fontId="74" fillId="0" borderId="243" xfId="0" applyNumberFormat="1" applyFont="1" applyFill="1" applyBorder="1" applyAlignment="1" applyProtection="1">
      <alignment horizontal="center" vertical="center" wrapText="1"/>
    </xf>
    <xf numFmtId="0" fontId="74" fillId="0" borderId="244" xfId="0" applyNumberFormat="1" applyFont="1" applyFill="1" applyBorder="1" applyAlignment="1" applyProtection="1">
      <alignment horizontal="center" vertical="center" wrapText="1"/>
    </xf>
    <xf numFmtId="166" fontId="76" fillId="0" borderId="245" xfId="0" applyNumberFormat="1" applyFont="1" applyFill="1" applyBorder="1" applyAlignment="1" applyProtection="1">
      <alignment vertical="top" wrapText="1"/>
      <protection locked="0"/>
    </xf>
    <xf numFmtId="172" fontId="61" fillId="3" borderId="246" xfId="37" applyNumberFormat="1" applyFont="1" applyFill="1" applyBorder="1" applyAlignment="1" applyProtection="1">
      <alignment vertical="top"/>
      <protection locked="0"/>
    </xf>
    <xf numFmtId="166" fontId="76" fillId="0" borderId="245" xfId="0" applyNumberFormat="1" applyFont="1" applyFill="1" applyBorder="1" applyAlignment="1" applyProtection="1">
      <alignment vertical="top"/>
      <protection locked="0"/>
    </xf>
    <xf numFmtId="0" fontId="76" fillId="0" borderId="245" xfId="0" applyFont="1" applyFill="1" applyBorder="1" applyAlignment="1" applyProtection="1">
      <alignment vertical="top" wrapText="1"/>
      <protection locked="0"/>
    </xf>
    <xf numFmtId="166" fontId="61" fillId="0" borderId="247" xfId="0" applyNumberFormat="1" applyFont="1" applyBorder="1" applyAlignment="1" applyProtection="1"/>
    <xf numFmtId="174" fontId="61" fillId="0" borderId="248" xfId="0" applyNumberFormat="1" applyFont="1" applyBorder="1" applyProtection="1"/>
    <xf numFmtId="172" fontId="61" fillId="0" borderId="249" xfId="0" applyNumberFormat="1" applyFont="1" applyBorder="1" applyProtection="1"/>
    <xf numFmtId="38" fontId="61" fillId="0" borderId="0" xfId="0" applyNumberFormat="1" applyFont="1" applyProtection="1"/>
    <xf numFmtId="10" fontId="57" fillId="29" borderId="69" xfId="60" applyNumberFormat="1" applyFill="1" applyBorder="1" applyAlignment="1" applyProtection="1">
      <alignment horizontal="center" vertical="center"/>
      <protection locked="0"/>
    </xf>
    <xf numFmtId="10" fontId="80" fillId="20" borderId="63" xfId="0" applyNumberFormat="1" applyFont="1" applyFill="1" applyBorder="1" applyAlignment="1" applyProtection="1">
      <alignment horizontal="center" vertical="center"/>
      <protection locked="0"/>
    </xf>
    <xf numFmtId="10" fontId="57" fillId="20" borderId="69" xfId="60" applyNumberFormat="1" applyFill="1" applyBorder="1" applyAlignment="1" applyProtection="1">
      <alignment horizontal="center" vertical="center"/>
      <protection locked="0"/>
    </xf>
    <xf numFmtId="0" fontId="90" fillId="0" borderId="79" xfId="0" applyFont="1" applyFill="1" applyBorder="1" applyAlignment="1" applyProtection="1">
      <alignment horizontal="center" vertical="top" wrapText="1"/>
    </xf>
    <xf numFmtId="0" fontId="90" fillId="0" borderId="81" xfId="0" applyFont="1" applyFill="1" applyBorder="1" applyAlignment="1" applyProtection="1">
      <alignment horizontal="center" vertical="top" wrapText="1"/>
    </xf>
    <xf numFmtId="0" fontId="90" fillId="0" borderId="83" xfId="0" applyNumberFormat="1" applyFont="1" applyFill="1" applyBorder="1" applyAlignment="1" applyProtection="1">
      <alignment horizontal="center" vertical="top" wrapText="1"/>
    </xf>
    <xf numFmtId="0" fontId="90" fillId="0" borderId="85" xfId="0" applyNumberFormat="1" applyFont="1" applyFill="1" applyBorder="1" applyAlignment="1" applyProtection="1">
      <alignment horizontal="center" vertical="top" wrapText="1"/>
    </xf>
    <xf numFmtId="0" fontId="90" fillId="0" borderId="87" xfId="0" applyNumberFormat="1" applyFont="1" applyFill="1" applyBorder="1" applyAlignment="1" applyProtection="1">
      <alignment horizontal="center" vertical="top" wrapText="1"/>
    </xf>
    <xf numFmtId="0" fontId="71" fillId="0" borderId="93" xfId="0" applyNumberFormat="1" applyFont="1" applyFill="1" applyBorder="1" applyAlignment="1" applyProtection="1">
      <alignment horizontal="center" vertical="top" wrapText="1"/>
    </xf>
    <xf numFmtId="0" fontId="71" fillId="0" borderId="91" xfId="0" applyNumberFormat="1" applyFont="1" applyFill="1" applyBorder="1" applyAlignment="1" applyProtection="1">
      <alignment horizontal="center" vertical="top" wrapText="1"/>
    </xf>
    <xf numFmtId="0" fontId="71" fillId="0" borderId="89" xfId="0" applyNumberFormat="1" applyFont="1" applyFill="1" applyBorder="1" applyAlignment="1" applyProtection="1">
      <alignment horizontal="center" vertical="top" wrapText="1"/>
    </xf>
    <xf numFmtId="166" fontId="117" fillId="0" borderId="0" xfId="76" applyNumberFormat="1" applyFont="1" applyFill="1" applyBorder="1" applyAlignment="1" applyProtection="1"/>
    <xf numFmtId="9" fontId="65" fillId="26" borderId="0" xfId="60" applyFont="1" applyFill="1" applyBorder="1" applyAlignment="1" applyProtection="1"/>
    <xf numFmtId="168" fontId="116" fillId="26" borderId="0" xfId="0" applyNumberFormat="1" applyFont="1" applyFill="1" applyBorder="1" applyAlignment="1" applyProtection="1">
      <alignment horizontal="left"/>
      <protection locked="0"/>
    </xf>
    <xf numFmtId="164" fontId="61" fillId="26" borderId="0" xfId="0" applyNumberFormat="1" applyFont="1" applyFill="1" applyProtection="1"/>
    <xf numFmtId="174" fontId="61" fillId="3" borderId="246" xfId="37" applyNumberFormat="1" applyFont="1" applyFill="1" applyBorder="1" applyAlignment="1" applyProtection="1">
      <alignment vertical="top"/>
      <protection locked="0"/>
    </xf>
    <xf numFmtId="164" fontId="132" fillId="0" borderId="0" xfId="60" applyNumberFormat="1" applyFont="1" applyFill="1" applyBorder="1" applyAlignment="1" applyProtection="1"/>
    <xf numFmtId="164" fontId="133" fillId="0" borderId="0" xfId="60" applyNumberFormat="1" applyFont="1" applyFill="1" applyBorder="1" applyAlignment="1" applyProtection="1"/>
    <xf numFmtId="0" fontId="127" fillId="0" borderId="0" xfId="0" applyFont="1" applyAlignment="1" applyProtection="1">
      <alignment horizontal="right"/>
    </xf>
    <xf numFmtId="164" fontId="61" fillId="0" borderId="0" xfId="0" applyNumberFormat="1" applyFont="1" applyAlignment="1" applyProtection="1">
      <alignment horizontal="center"/>
    </xf>
    <xf numFmtId="3" fontId="80" fillId="8" borderId="63" xfId="79" applyNumberFormat="1" applyFont="1" applyFill="1" applyBorder="1" applyAlignment="1" applyProtection="1">
      <alignment horizontal="center" vertical="center"/>
      <protection locked="0"/>
    </xf>
    <xf numFmtId="3" fontId="80" fillId="8" borderId="69" xfId="79" applyNumberFormat="1" applyFont="1" applyFill="1" applyBorder="1" applyAlignment="1" applyProtection="1">
      <alignment horizontal="center" vertical="center"/>
      <protection locked="0"/>
    </xf>
    <xf numFmtId="4" fontId="80" fillId="20" borderId="63" xfId="0" applyNumberFormat="1" applyFont="1" applyFill="1" applyBorder="1" applyAlignment="1" applyProtection="1">
      <alignment horizontal="center" vertical="center"/>
      <protection locked="0"/>
    </xf>
    <xf numFmtId="4" fontId="80" fillId="20" borderId="69" xfId="0" applyNumberFormat="1" applyFont="1" applyFill="1" applyBorder="1" applyAlignment="1" applyProtection="1">
      <alignment horizontal="center" vertical="center"/>
      <protection locked="0"/>
    </xf>
    <xf numFmtId="10" fontId="57" fillId="8" borderId="63" xfId="60" applyNumberFormat="1" applyFill="1" applyBorder="1" applyAlignment="1" applyProtection="1">
      <alignment horizontal="center" vertical="center"/>
      <protection locked="0"/>
    </xf>
    <xf numFmtId="10" fontId="57" fillId="8" borderId="69" xfId="60" applyNumberFormat="1" applyFill="1" applyBorder="1" applyAlignment="1" applyProtection="1">
      <alignment horizontal="center" vertical="center"/>
      <protection locked="0"/>
    </xf>
    <xf numFmtId="9" fontId="57" fillId="26" borderId="12" xfId="60" applyNumberFormat="1" applyFill="1" applyBorder="1" applyAlignment="1" applyProtection="1">
      <alignment horizontal="center" vertical="center" wrapText="1"/>
    </xf>
    <xf numFmtId="9" fontId="72" fillId="26" borderId="12" xfId="0" applyNumberFormat="1" applyFont="1" applyFill="1" applyBorder="1" applyAlignment="1" applyProtection="1">
      <alignment horizontal="center" vertical="center" wrapText="1"/>
    </xf>
    <xf numFmtId="9" fontId="80" fillId="30" borderId="69" xfId="79" applyNumberFormat="1" applyFont="1" applyFill="1" applyBorder="1" applyAlignment="1" applyProtection="1">
      <alignment horizontal="center" vertical="center"/>
      <protection locked="0"/>
    </xf>
    <xf numFmtId="9" fontId="80" fillId="30" borderId="63" xfId="79" applyNumberFormat="1" applyFont="1" applyFill="1" applyBorder="1" applyAlignment="1" applyProtection="1">
      <alignment horizontal="center" vertical="center"/>
      <protection locked="0"/>
    </xf>
    <xf numFmtId="166" fontId="58" fillId="23" borderId="0" xfId="49" applyFont="1" applyFill="1" applyBorder="1" applyAlignment="1">
      <alignment horizontal="center" vertical="center"/>
    </xf>
    <xf numFmtId="166" fontId="59" fillId="0" borderId="0" xfId="0" applyNumberFormat="1" applyFont="1" applyBorder="1" applyAlignment="1">
      <alignment horizontal="center"/>
    </xf>
    <xf numFmtId="0" fontId="23" fillId="0" borderId="12" xfId="0" applyFont="1" applyBorder="1" applyAlignment="1" applyProtection="1">
      <alignment vertical="center" wrapText="1"/>
      <protection locked="0"/>
    </xf>
    <xf numFmtId="0" fontId="30" fillId="0" borderId="12"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24" fillId="2" borderId="12" xfId="0" applyFont="1" applyFill="1" applyBorder="1" applyAlignment="1" applyProtection="1">
      <alignment vertical="center" wrapText="1"/>
      <protection locked="0"/>
    </xf>
    <xf numFmtId="0" fontId="20" fillId="0" borderId="12" xfId="0" applyFont="1" applyBorder="1" applyAlignment="1" applyProtection="1">
      <alignment horizontal="justify" vertical="center" wrapText="1"/>
      <protection locked="0"/>
    </xf>
    <xf numFmtId="0" fontId="20" fillId="0" borderId="12" xfId="0" applyFont="1" applyBorder="1" applyAlignment="1" applyProtection="1">
      <alignment horizontal="left" vertical="center" wrapText="1"/>
      <protection locked="0"/>
    </xf>
    <xf numFmtId="0" fontId="31" fillId="2" borderId="12" xfId="0" applyFont="1" applyFill="1" applyBorder="1" applyAlignment="1" applyProtection="1">
      <alignment vertical="center" wrapText="1"/>
      <protection locked="0"/>
    </xf>
    <xf numFmtId="0" fontId="20" fillId="0" borderId="12" xfId="0" applyNumberFormat="1" applyFont="1" applyBorder="1" applyAlignment="1" applyProtection="1">
      <alignment horizontal="left" vertical="center" wrapText="1"/>
      <protection locked="0"/>
    </xf>
    <xf numFmtId="0" fontId="24" fillId="8" borderId="12" xfId="0" applyFont="1" applyFill="1" applyBorder="1" applyAlignment="1">
      <alignment vertical="center" wrapText="1"/>
    </xf>
    <xf numFmtId="0" fontId="24" fillId="0" borderId="12" xfId="0" applyFont="1" applyBorder="1" applyAlignment="1" applyProtection="1">
      <alignment vertical="center" wrapText="1"/>
      <protection locked="0"/>
    </xf>
    <xf numFmtId="166" fontId="23" fillId="0" borderId="12" xfId="0" applyNumberFormat="1" applyFont="1" applyBorder="1" applyAlignment="1">
      <alignment horizontal="justify" vertical="center" wrapText="1"/>
    </xf>
    <xf numFmtId="0" fontId="27" fillId="0" borderId="67" xfId="0" applyNumberFormat="1" applyFont="1" applyBorder="1" applyAlignment="1">
      <alignment horizontal="justify" vertical="center" wrapText="1"/>
    </xf>
    <xf numFmtId="0" fontId="27" fillId="0" borderId="12" xfId="0" applyNumberFormat="1" applyFont="1" applyBorder="1" applyAlignment="1">
      <alignment horizontal="left" vertical="center" wrapText="1"/>
    </xf>
    <xf numFmtId="0" fontId="27" fillId="0" borderId="12" xfId="0" applyNumberFormat="1" applyFont="1" applyBorder="1" applyAlignment="1">
      <alignment horizontal="justify" vertical="center" wrapText="1"/>
    </xf>
    <xf numFmtId="0" fontId="21" fillId="0" borderId="0" xfId="0" applyNumberFormat="1" applyFont="1" applyBorder="1" applyAlignment="1">
      <alignment horizontal="center"/>
    </xf>
    <xf numFmtId="0" fontId="29" fillId="8" borderId="12" xfId="0" applyNumberFormat="1" applyFont="1" applyFill="1" applyBorder="1" applyAlignment="1">
      <alignment horizontal="center" vertical="center" wrapText="1"/>
    </xf>
    <xf numFmtId="0" fontId="30" fillId="8" borderId="12" xfId="0" applyNumberFormat="1" applyFont="1" applyFill="1" applyBorder="1" applyAlignment="1">
      <alignment horizontal="center" vertical="center"/>
    </xf>
    <xf numFmtId="0" fontId="20" fillId="0" borderId="12" xfId="0" applyNumberFormat="1" applyFont="1" applyBorder="1" applyAlignment="1">
      <alignment horizontal="justify" vertical="center" wrapText="1"/>
    </xf>
    <xf numFmtId="0" fontId="20" fillId="0" borderId="12" xfId="0" applyFont="1" applyBorder="1" applyAlignment="1">
      <alignment horizontal="left" vertical="center" wrapText="1"/>
    </xf>
    <xf numFmtId="0" fontId="20" fillId="0" borderId="12" xfId="0" applyNumberFormat="1" applyFont="1" applyBorder="1" applyAlignment="1">
      <alignment horizontal="left" vertical="center" wrapText="1"/>
    </xf>
    <xf numFmtId="166" fontId="23" fillId="0" borderId="12" xfId="0" applyNumberFormat="1" applyFont="1" applyBorder="1" applyAlignment="1">
      <alignment horizontal="left" vertical="center" wrapText="1"/>
    </xf>
    <xf numFmtId="0" fontId="20" fillId="0" borderId="99" xfId="0" applyFont="1" applyBorder="1" applyAlignment="1">
      <alignment horizontal="justify" wrapText="1"/>
    </xf>
    <xf numFmtId="0" fontId="24" fillId="0" borderId="67" xfId="0" applyFont="1" applyBorder="1" applyAlignment="1">
      <alignment horizontal="justify" vertical="center" wrapText="1"/>
    </xf>
    <xf numFmtId="0" fontId="24" fillId="0" borderId="12" xfId="0" applyFont="1" applyBorder="1" applyAlignment="1">
      <alignment horizontal="justify" vertical="center" wrapText="1"/>
    </xf>
    <xf numFmtId="0" fontId="20" fillId="0" borderId="12" xfId="0" applyFont="1" applyBorder="1" applyAlignment="1">
      <alignment horizontal="justify" vertical="center" wrapText="1"/>
    </xf>
    <xf numFmtId="0" fontId="0" fillId="0" borderId="0" xfId="0" applyBorder="1" applyAlignment="1">
      <alignment horizontal="center"/>
    </xf>
    <xf numFmtId="0" fontId="0" fillId="0" borderId="0" xfId="0" applyBorder="1" applyAlignment="1">
      <alignment horizontal="center" wrapText="1"/>
    </xf>
    <xf numFmtId="0" fontId="22" fillId="9" borderId="12" xfId="0" applyNumberFormat="1" applyFont="1" applyFill="1" applyBorder="1" applyAlignment="1">
      <alignment horizontal="center"/>
    </xf>
    <xf numFmtId="0" fontId="0" fillId="0" borderId="98" xfId="0" applyBorder="1" applyAlignment="1">
      <alignment horizontal="center"/>
    </xf>
    <xf numFmtId="0" fontId="0" fillId="0" borderId="98" xfId="0" applyBorder="1" applyAlignment="1">
      <alignment horizontal="center" wrapText="1"/>
    </xf>
    <xf numFmtId="166" fontId="16" fillId="24" borderId="0" xfId="48" applyFont="1" applyFill="1" applyBorder="1" applyAlignment="1" applyProtection="1">
      <alignment horizontal="center" vertical="center"/>
    </xf>
    <xf numFmtId="0" fontId="22" fillId="3" borderId="12" xfId="0" applyNumberFormat="1" applyFont="1" applyFill="1" applyBorder="1" applyAlignment="1">
      <alignment horizontal="center"/>
    </xf>
    <xf numFmtId="9" fontId="24" fillId="0" borderId="12" xfId="60" applyFont="1" applyFill="1" applyBorder="1" applyAlignment="1" applyProtection="1">
      <alignment horizontal="justify" vertical="center" wrapText="1"/>
    </xf>
    <xf numFmtId="9" fontId="20" fillId="0" borderId="12" xfId="0" applyNumberFormat="1" applyFont="1" applyBorder="1" applyAlignment="1">
      <alignment horizontal="left" vertical="center" wrapText="1"/>
    </xf>
    <xf numFmtId="49" fontId="80" fillId="29" borderId="214" xfId="0" applyNumberFormat="1" applyFont="1" applyFill="1" applyBorder="1" applyAlignment="1" applyProtection="1">
      <alignment horizontal="left" vertical="center" wrapText="1"/>
      <protection locked="0"/>
    </xf>
    <xf numFmtId="49" fontId="80" fillId="29" borderId="215" xfId="0" applyNumberFormat="1" applyFont="1" applyFill="1" applyBorder="1" applyAlignment="1" applyProtection="1">
      <alignment horizontal="left" vertical="center" wrapText="1"/>
      <protection locked="0"/>
    </xf>
    <xf numFmtId="49" fontId="80" fillId="29" borderId="216" xfId="0" applyNumberFormat="1" applyFont="1" applyFill="1" applyBorder="1" applyAlignment="1" applyProtection="1">
      <alignment horizontal="left" vertical="center" wrapText="1"/>
      <protection locked="0"/>
    </xf>
    <xf numFmtId="49" fontId="80" fillId="29" borderId="224" xfId="0" applyNumberFormat="1" applyFont="1" applyFill="1" applyBorder="1" applyAlignment="1" applyProtection="1">
      <alignment horizontal="left" vertical="center" wrapText="1"/>
      <protection locked="0"/>
    </xf>
    <xf numFmtId="49" fontId="80" fillId="29" borderId="225" xfId="0" applyNumberFormat="1" applyFont="1" applyFill="1" applyBorder="1" applyAlignment="1" applyProtection="1">
      <alignment horizontal="left" vertical="center" wrapText="1"/>
      <protection locked="0"/>
    </xf>
    <xf numFmtId="49" fontId="80" fillId="29" borderId="226" xfId="0" applyNumberFormat="1" applyFont="1" applyFill="1" applyBorder="1" applyAlignment="1" applyProtection="1">
      <alignment horizontal="left" vertical="center" wrapText="1"/>
      <protection locked="0"/>
    </xf>
    <xf numFmtId="0" fontId="90" fillId="29" borderId="212" xfId="0" applyNumberFormat="1" applyFont="1" applyFill="1" applyBorder="1" applyAlignment="1" applyProtection="1">
      <alignment horizontal="center" vertical="center" wrapText="1"/>
      <protection locked="0"/>
    </xf>
    <xf numFmtId="0" fontId="90" fillId="29" borderId="227" xfId="0" applyNumberFormat="1" applyFont="1" applyFill="1" applyBorder="1" applyAlignment="1" applyProtection="1">
      <alignment horizontal="center" vertical="center" wrapText="1"/>
      <protection locked="0"/>
    </xf>
    <xf numFmtId="0" fontId="80" fillId="30" borderId="214" xfId="0" applyNumberFormat="1" applyFont="1" applyFill="1" applyBorder="1" applyAlignment="1" applyProtection="1">
      <alignment horizontal="left" vertical="center" wrapText="1"/>
      <protection locked="0"/>
    </xf>
    <xf numFmtId="0" fontId="80" fillId="30" borderId="215" xfId="0" applyNumberFormat="1" applyFont="1" applyFill="1" applyBorder="1" applyAlignment="1" applyProtection="1">
      <alignment horizontal="left" vertical="center" wrapText="1"/>
      <protection locked="0"/>
    </xf>
    <xf numFmtId="0" fontId="80" fillId="30" borderId="216" xfId="0" applyNumberFormat="1" applyFont="1" applyFill="1" applyBorder="1" applyAlignment="1" applyProtection="1">
      <alignment horizontal="left" vertical="center" wrapText="1"/>
      <protection locked="0"/>
    </xf>
    <xf numFmtId="0" fontId="80" fillId="30" borderId="224" xfId="0" applyNumberFormat="1" applyFont="1" applyFill="1" applyBorder="1" applyAlignment="1" applyProtection="1">
      <alignment horizontal="left" vertical="center" wrapText="1"/>
      <protection locked="0"/>
    </xf>
    <xf numFmtId="0" fontId="80" fillId="30" borderId="225" xfId="0" applyNumberFormat="1" applyFont="1" applyFill="1" applyBorder="1" applyAlignment="1" applyProtection="1">
      <alignment horizontal="left" vertical="center" wrapText="1"/>
      <protection locked="0"/>
    </xf>
    <xf numFmtId="0" fontId="80" fillId="30" borderId="226" xfId="0" applyNumberFormat="1" applyFont="1" applyFill="1" applyBorder="1" applyAlignment="1" applyProtection="1">
      <alignment horizontal="left" vertical="center" wrapText="1"/>
      <protection locked="0"/>
    </xf>
    <xf numFmtId="0" fontId="90" fillId="30" borderId="212" xfId="0" applyNumberFormat="1" applyFont="1" applyFill="1" applyBorder="1" applyAlignment="1" applyProtection="1">
      <alignment horizontal="center" vertical="center" wrapText="1"/>
      <protection locked="0"/>
    </xf>
    <xf numFmtId="0" fontId="90" fillId="30" borderId="227" xfId="0" applyNumberFormat="1" applyFont="1" applyFill="1" applyBorder="1" applyAlignment="1" applyProtection="1">
      <alignment horizontal="center" vertical="center" wrapText="1"/>
      <protection locked="0"/>
    </xf>
    <xf numFmtId="0" fontId="80" fillId="0" borderId="109" xfId="0" applyFont="1" applyFill="1" applyBorder="1" applyAlignment="1" applyProtection="1">
      <alignment horizontal="left" vertical="center" wrapText="1"/>
    </xf>
    <xf numFmtId="0" fontId="80" fillId="0" borderId="108" xfId="0" applyFont="1" applyFill="1" applyBorder="1" applyAlignment="1" applyProtection="1">
      <alignment horizontal="center" vertical="center" wrapText="1"/>
    </xf>
    <xf numFmtId="0" fontId="80" fillId="0" borderId="109" xfId="0" applyFont="1" applyFill="1" applyBorder="1" applyAlignment="1" applyProtection="1">
      <alignment horizontal="center" vertical="center" wrapText="1"/>
    </xf>
    <xf numFmtId="0" fontId="80" fillId="0" borderId="11" xfId="0" applyFont="1" applyFill="1" applyBorder="1" applyAlignment="1" applyProtection="1">
      <alignment horizontal="center" vertical="center" wrapText="1"/>
    </xf>
    <xf numFmtId="0" fontId="80" fillId="0" borderId="213" xfId="0" applyFont="1" applyFill="1" applyBorder="1" applyAlignment="1" applyProtection="1">
      <alignment horizontal="center" vertical="center" wrapText="1"/>
    </xf>
    <xf numFmtId="0" fontId="80" fillId="19" borderId="109" xfId="0" applyFont="1" applyFill="1" applyBorder="1" applyAlignment="1" applyProtection="1">
      <alignment horizontal="left" vertical="center" wrapText="1"/>
    </xf>
    <xf numFmtId="0" fontId="80" fillId="19" borderId="108" xfId="0" applyFont="1" applyFill="1" applyBorder="1" applyAlignment="1" applyProtection="1">
      <alignment horizontal="center" vertical="center" wrapText="1"/>
    </xf>
    <xf numFmtId="0" fontId="80" fillId="19" borderId="11" xfId="0" applyFont="1" applyFill="1" applyBorder="1" applyAlignment="1" applyProtection="1">
      <alignment horizontal="center" vertical="center" wrapText="1"/>
    </xf>
    <xf numFmtId="49" fontId="80" fillId="29" borderId="222" xfId="0" applyNumberFormat="1" applyFont="1" applyFill="1" applyBorder="1" applyAlignment="1" applyProtection="1">
      <alignment horizontal="center" vertical="center" wrapText="1"/>
      <protection locked="0"/>
    </xf>
    <xf numFmtId="49" fontId="80" fillId="29" borderId="228" xfId="0" applyNumberFormat="1" applyFont="1" applyFill="1" applyBorder="1" applyAlignment="1" applyProtection="1">
      <alignment horizontal="center" vertical="center" wrapText="1"/>
      <protection locked="0"/>
    </xf>
    <xf numFmtId="191" fontId="80" fillId="30" borderId="214" xfId="0" applyNumberFormat="1" applyFont="1" applyFill="1" applyBorder="1" applyAlignment="1" applyProtection="1">
      <alignment horizontal="left" vertical="center" wrapText="1"/>
      <protection locked="0"/>
    </xf>
    <xf numFmtId="191" fontId="80" fillId="30" borderId="215" xfId="0" applyNumberFormat="1" applyFont="1" applyFill="1" applyBorder="1" applyAlignment="1" applyProtection="1">
      <alignment horizontal="left" vertical="center" wrapText="1"/>
      <protection locked="0"/>
    </xf>
    <xf numFmtId="191" fontId="80" fillId="30" borderId="216" xfId="0" applyNumberFormat="1" applyFont="1" applyFill="1" applyBorder="1" applyAlignment="1" applyProtection="1">
      <alignment horizontal="left" vertical="center" wrapText="1"/>
      <protection locked="0"/>
    </xf>
    <xf numFmtId="191" fontId="80" fillId="30" borderId="224" xfId="0" applyNumberFormat="1" applyFont="1" applyFill="1" applyBorder="1" applyAlignment="1" applyProtection="1">
      <alignment horizontal="left" vertical="center" wrapText="1"/>
      <protection locked="0"/>
    </xf>
    <xf numFmtId="191" fontId="80" fillId="30" borderId="225" xfId="0" applyNumberFormat="1" applyFont="1" applyFill="1" applyBorder="1" applyAlignment="1" applyProtection="1">
      <alignment horizontal="left" vertical="center" wrapText="1"/>
      <protection locked="0"/>
    </xf>
    <xf numFmtId="191" fontId="80" fillId="30" borderId="226" xfId="0" applyNumberFormat="1" applyFont="1" applyFill="1" applyBorder="1" applyAlignment="1" applyProtection="1">
      <alignment horizontal="left" vertical="center" wrapText="1"/>
      <protection locked="0"/>
    </xf>
    <xf numFmtId="0" fontId="90" fillId="30" borderId="61" xfId="0" applyNumberFormat="1" applyFont="1" applyFill="1" applyBorder="1" applyAlignment="1" applyProtection="1">
      <alignment horizontal="center" vertical="center" wrapText="1"/>
      <protection locked="0"/>
    </xf>
    <xf numFmtId="0" fontId="90" fillId="30" borderId="109" xfId="0" applyNumberFormat="1" applyFont="1" applyFill="1" applyBorder="1" applyAlignment="1" applyProtection="1">
      <alignment horizontal="center" vertical="center" wrapText="1"/>
      <protection locked="0"/>
    </xf>
    <xf numFmtId="191" fontId="80" fillId="29" borderId="214" xfId="0" applyNumberFormat="1" applyFont="1" applyFill="1" applyBorder="1" applyAlignment="1" applyProtection="1">
      <alignment horizontal="left" vertical="center" wrapText="1"/>
      <protection locked="0"/>
    </xf>
    <xf numFmtId="191" fontId="80" fillId="29" borderId="215" xfId="0" applyNumberFormat="1" applyFont="1" applyFill="1" applyBorder="1" applyAlignment="1" applyProtection="1">
      <alignment horizontal="left" vertical="center" wrapText="1"/>
      <protection locked="0"/>
    </xf>
    <xf numFmtId="191" fontId="80" fillId="29" borderId="216" xfId="0" applyNumberFormat="1" applyFont="1" applyFill="1" applyBorder="1" applyAlignment="1" applyProtection="1">
      <alignment horizontal="left" vertical="center" wrapText="1"/>
      <protection locked="0"/>
    </xf>
    <xf numFmtId="191" fontId="80" fillId="29" borderId="224" xfId="0" applyNumberFormat="1" applyFont="1" applyFill="1" applyBorder="1" applyAlignment="1" applyProtection="1">
      <alignment horizontal="left" vertical="center" wrapText="1"/>
      <protection locked="0"/>
    </xf>
    <xf numFmtId="191" fontId="80" fillId="29" borderId="225" xfId="0" applyNumberFormat="1" applyFont="1" applyFill="1" applyBorder="1" applyAlignment="1" applyProtection="1">
      <alignment horizontal="left" vertical="center" wrapText="1"/>
      <protection locked="0"/>
    </xf>
    <xf numFmtId="191" fontId="80" fillId="29" borderId="226" xfId="0" applyNumberFormat="1" applyFont="1" applyFill="1" applyBorder="1" applyAlignment="1" applyProtection="1">
      <alignment horizontal="left" vertical="center" wrapText="1"/>
      <protection locked="0"/>
    </xf>
    <xf numFmtId="49" fontId="80" fillId="30" borderId="214" xfId="0" applyNumberFormat="1" applyFont="1" applyFill="1" applyBorder="1" applyAlignment="1" applyProtection="1">
      <alignment horizontal="left" vertical="center" wrapText="1"/>
      <protection locked="0"/>
    </xf>
    <xf numFmtId="49" fontId="80" fillId="30" borderId="215" xfId="0" applyNumberFormat="1" applyFont="1" applyFill="1" applyBorder="1" applyAlignment="1" applyProtection="1">
      <alignment horizontal="left" vertical="center" wrapText="1"/>
      <protection locked="0"/>
    </xf>
    <xf numFmtId="49" fontId="80" fillId="30" borderId="216" xfId="0" applyNumberFormat="1" applyFont="1" applyFill="1" applyBorder="1" applyAlignment="1" applyProtection="1">
      <alignment horizontal="left" vertical="center" wrapText="1"/>
      <protection locked="0"/>
    </xf>
    <xf numFmtId="49" fontId="80" fillId="30" borderId="224" xfId="0" applyNumberFormat="1" applyFont="1" applyFill="1" applyBorder="1" applyAlignment="1" applyProtection="1">
      <alignment horizontal="left" vertical="center" wrapText="1"/>
      <protection locked="0"/>
    </xf>
    <xf numFmtId="49" fontId="80" fillId="30" borderId="225" xfId="0" applyNumberFormat="1" applyFont="1" applyFill="1" applyBorder="1" applyAlignment="1" applyProtection="1">
      <alignment horizontal="left" vertical="center" wrapText="1"/>
      <protection locked="0"/>
    </xf>
    <xf numFmtId="49" fontId="80" fillId="30" borderId="226" xfId="0" applyNumberFormat="1" applyFont="1" applyFill="1" applyBorder="1" applyAlignment="1" applyProtection="1">
      <alignment horizontal="left" vertical="center" wrapText="1"/>
      <protection locked="0"/>
    </xf>
    <xf numFmtId="49" fontId="80" fillId="30" borderId="222" xfId="0" applyNumberFormat="1" applyFont="1" applyFill="1" applyBorder="1" applyAlignment="1" applyProtection="1">
      <alignment horizontal="center" vertical="center" wrapText="1"/>
      <protection locked="0"/>
    </xf>
    <xf numFmtId="49" fontId="80" fillId="30" borderId="228" xfId="0" applyNumberFormat="1" applyFont="1" applyFill="1" applyBorder="1" applyAlignment="1" applyProtection="1">
      <alignment horizontal="center" vertical="center" wrapText="1"/>
      <protection locked="0"/>
    </xf>
    <xf numFmtId="169" fontId="29" fillId="6" borderId="0" xfId="0" applyNumberFormat="1" applyFont="1" applyFill="1" applyBorder="1" applyAlignment="1" applyProtection="1">
      <alignment horizontal="center" vertical="center" textRotation="90"/>
    </xf>
    <xf numFmtId="49" fontId="80" fillId="30" borderId="230" xfId="0" applyNumberFormat="1" applyFont="1" applyFill="1" applyBorder="1" applyAlignment="1" applyProtection="1">
      <alignment horizontal="center" vertical="center" wrapText="1"/>
      <protection locked="0"/>
    </xf>
    <xf numFmtId="49" fontId="80" fillId="30" borderId="217" xfId="0" applyNumberFormat="1" applyFont="1" applyFill="1" applyBorder="1" applyAlignment="1" applyProtection="1">
      <alignment horizontal="center" vertical="center" wrapText="1"/>
      <protection locked="0"/>
    </xf>
    <xf numFmtId="191" fontId="80" fillId="20" borderId="214" xfId="0" applyNumberFormat="1" applyFont="1" applyFill="1" applyBorder="1" applyAlignment="1" applyProtection="1">
      <alignment horizontal="left" vertical="center" wrapText="1"/>
      <protection locked="0"/>
    </xf>
    <xf numFmtId="191" fontId="80" fillId="20" borderId="215" xfId="0" applyNumberFormat="1" applyFont="1" applyFill="1" applyBorder="1" applyAlignment="1" applyProtection="1">
      <alignment horizontal="left" vertical="center" wrapText="1"/>
      <protection locked="0"/>
    </xf>
    <xf numFmtId="191" fontId="80" fillId="20" borderId="216" xfId="0" applyNumberFormat="1" applyFont="1" applyFill="1" applyBorder="1" applyAlignment="1" applyProtection="1">
      <alignment horizontal="left" vertical="center" wrapText="1"/>
      <protection locked="0"/>
    </xf>
    <xf numFmtId="191" fontId="80" fillId="20" borderId="224" xfId="0" applyNumberFormat="1" applyFont="1" applyFill="1" applyBorder="1" applyAlignment="1" applyProtection="1">
      <alignment horizontal="left" vertical="center" wrapText="1"/>
      <protection locked="0"/>
    </xf>
    <xf numFmtId="191" fontId="80" fillId="20" borderId="225" xfId="0" applyNumberFormat="1" applyFont="1" applyFill="1" applyBorder="1" applyAlignment="1" applyProtection="1">
      <alignment horizontal="left" vertical="center" wrapText="1"/>
      <protection locked="0"/>
    </xf>
    <xf numFmtId="191" fontId="80" fillId="20" borderId="226" xfId="0" applyNumberFormat="1" applyFont="1" applyFill="1" applyBorder="1" applyAlignment="1" applyProtection="1">
      <alignment horizontal="left" vertical="center" wrapText="1"/>
      <protection locked="0"/>
    </xf>
    <xf numFmtId="0" fontId="61" fillId="0" borderId="107" xfId="0" applyFont="1" applyBorder="1" applyAlignment="1" applyProtection="1">
      <alignment horizontal="center"/>
    </xf>
    <xf numFmtId="166" fontId="61" fillId="0" borderId="49" xfId="0" applyNumberFormat="1" applyFont="1" applyBorder="1" applyAlignment="1" applyProtection="1">
      <alignment horizontal="left"/>
    </xf>
    <xf numFmtId="166" fontId="61" fillId="0" borderId="51" xfId="0" applyNumberFormat="1" applyFont="1" applyBorder="1" applyAlignment="1" applyProtection="1">
      <alignment horizontal="left"/>
    </xf>
    <xf numFmtId="166" fontId="61" fillId="0" borderId="194" xfId="0" applyNumberFormat="1" applyFont="1" applyFill="1" applyBorder="1" applyAlignment="1" applyProtection="1">
      <alignment horizontal="center" vertical="center"/>
      <protection locked="0"/>
    </xf>
    <xf numFmtId="166" fontId="61" fillId="0" borderId="199" xfId="0" applyNumberFormat="1" applyFont="1" applyFill="1" applyBorder="1" applyAlignment="1" applyProtection="1">
      <alignment horizontal="center" vertical="center"/>
      <protection locked="0"/>
    </xf>
    <xf numFmtId="166" fontId="61" fillId="0" borderId="201" xfId="0" applyNumberFormat="1" applyFont="1" applyFill="1" applyBorder="1" applyAlignment="1" applyProtection="1">
      <alignment horizontal="center" vertical="center"/>
      <protection locked="0"/>
    </xf>
    <xf numFmtId="166" fontId="90" fillId="0" borderId="61" xfId="0" applyNumberFormat="1" applyFont="1" applyFill="1" applyBorder="1" applyAlignment="1" applyProtection="1">
      <alignment horizontal="center" vertical="center"/>
    </xf>
    <xf numFmtId="166" fontId="69" fillId="0" borderId="102" xfId="0" applyNumberFormat="1" applyFont="1" applyBorder="1" applyAlignment="1" applyProtection="1">
      <alignment horizontal="right"/>
    </xf>
    <xf numFmtId="166" fontId="70" fillId="0" borderId="103" xfId="0" applyNumberFormat="1" applyFont="1" applyBorder="1" applyAlignment="1" applyProtection="1">
      <alignment horizontal="center"/>
    </xf>
    <xf numFmtId="9" fontId="59" fillId="0" borderId="104" xfId="60" applyFont="1" applyFill="1" applyBorder="1" applyAlignment="1" applyProtection="1">
      <alignment horizontal="center" vertical="center"/>
    </xf>
    <xf numFmtId="0" fontId="61" fillId="15" borderId="239" xfId="0" applyFont="1" applyFill="1" applyBorder="1" applyAlignment="1" applyProtection="1">
      <alignment horizontal="center"/>
    </xf>
    <xf numFmtId="0" fontId="61" fillId="15" borderId="240" xfId="0" applyFont="1" applyFill="1" applyBorder="1" applyAlignment="1" applyProtection="1">
      <alignment horizontal="center"/>
    </xf>
    <xf numFmtId="0" fontId="61" fillId="15" borderId="241" xfId="0" applyFont="1" applyFill="1" applyBorder="1" applyAlignment="1" applyProtection="1">
      <alignment horizontal="center"/>
    </xf>
    <xf numFmtId="166" fontId="76" fillId="0" borderId="106" xfId="0" applyNumberFormat="1" applyFont="1" applyBorder="1" applyAlignment="1" applyProtection="1">
      <alignment horizontal="center" wrapText="1"/>
    </xf>
    <xf numFmtId="166" fontId="64" fillId="0" borderId="101" xfId="0" applyNumberFormat="1" applyFont="1" applyBorder="1" applyAlignment="1" applyProtection="1">
      <alignment horizontal="right"/>
    </xf>
    <xf numFmtId="49" fontId="61" fillId="0" borderId="12" xfId="0" applyNumberFormat="1" applyFont="1" applyBorder="1" applyAlignment="1" applyProtection="1">
      <alignment horizontal="center"/>
      <protection locked="0"/>
    </xf>
    <xf numFmtId="166" fontId="62" fillId="24" borderId="0" xfId="40" applyFont="1" applyFill="1" applyBorder="1" applyAlignment="1" applyProtection="1">
      <alignment horizontal="center" vertical="center"/>
    </xf>
    <xf numFmtId="166" fontId="64" fillId="0" borderId="0" xfId="0" applyNumberFormat="1" applyFont="1" applyBorder="1" applyAlignment="1" applyProtection="1">
      <alignment horizontal="right"/>
    </xf>
    <xf numFmtId="0" fontId="61" fillId="8" borderId="12" xfId="0" applyFont="1" applyFill="1" applyBorder="1" applyAlignment="1" applyProtection="1">
      <alignment horizontal="center"/>
    </xf>
    <xf numFmtId="166" fontId="65" fillId="27" borderId="12" xfId="70" applyNumberFormat="1" applyFont="1" applyFill="1" applyBorder="1" applyAlignment="1" applyProtection="1">
      <alignment horizontal="center"/>
      <protection locked="0"/>
    </xf>
    <xf numFmtId="166" fontId="64" fillId="0" borderId="13" xfId="0" applyNumberFormat="1" applyFont="1" applyBorder="1" applyAlignment="1" applyProtection="1">
      <alignment horizontal="right"/>
    </xf>
    <xf numFmtId="166" fontId="66" fillId="0" borderId="100" xfId="0" applyNumberFormat="1" applyFont="1" applyBorder="1" applyAlignment="1" applyProtection="1">
      <alignment horizontal="right"/>
    </xf>
    <xf numFmtId="166" fontId="61" fillId="26" borderId="12" xfId="0" applyNumberFormat="1" applyFont="1" applyFill="1" applyBorder="1" applyAlignment="1" applyProtection="1">
      <alignment horizontal="center"/>
      <protection locked="0"/>
    </xf>
    <xf numFmtId="168" fontId="61" fillId="26" borderId="12" xfId="70" applyNumberFormat="1" applyFont="1" applyFill="1" applyBorder="1" applyAlignment="1" applyProtection="1">
      <alignment horizontal="center"/>
      <protection locked="0"/>
    </xf>
    <xf numFmtId="166" fontId="64" fillId="0" borderId="100" xfId="0" applyNumberFormat="1" applyFont="1" applyBorder="1" applyAlignment="1" applyProtection="1">
      <alignment horizontal="right"/>
    </xf>
    <xf numFmtId="166" fontId="61" fillId="0" borderId="12" xfId="0" applyNumberFormat="1" applyFont="1" applyBorder="1" applyAlignment="1" applyProtection="1">
      <alignment horizontal="center"/>
      <protection locked="0"/>
    </xf>
    <xf numFmtId="49" fontId="61" fillId="0" borderId="9" xfId="0" applyNumberFormat="1" applyFont="1" applyBorder="1" applyAlignment="1" applyProtection="1">
      <alignment horizontal="left"/>
      <protection locked="0"/>
    </xf>
    <xf numFmtId="49" fontId="61" fillId="0" borderId="10" xfId="0" applyNumberFormat="1" applyFont="1" applyBorder="1" applyAlignment="1" applyProtection="1">
      <alignment horizontal="left"/>
      <protection locked="0"/>
    </xf>
    <xf numFmtId="49" fontId="61" fillId="0" borderId="11" xfId="0" applyNumberFormat="1" applyFont="1" applyBorder="1" applyAlignment="1" applyProtection="1">
      <alignment horizontal="left"/>
      <protection locked="0"/>
    </xf>
    <xf numFmtId="39" fontId="61" fillId="26" borderId="12" xfId="39" applyNumberFormat="1" applyFont="1" applyFill="1" applyBorder="1" applyAlignment="1" applyProtection="1">
      <alignment horizontal="center"/>
      <protection locked="0"/>
    </xf>
    <xf numFmtId="166" fontId="91" fillId="9" borderId="73" xfId="70" applyNumberFormat="1" applyFont="1" applyFill="1" applyBorder="1" applyAlignment="1" applyProtection="1">
      <alignment horizontal="center"/>
    </xf>
    <xf numFmtId="166" fontId="61" fillId="0" borderId="73" xfId="70" applyNumberFormat="1" applyFont="1" applyFill="1" applyBorder="1" applyAlignment="1" applyProtection="1">
      <alignment horizontal="right"/>
    </xf>
    <xf numFmtId="168" fontId="91" fillId="9" borderId="73" xfId="70" applyNumberFormat="1" applyFont="1" applyFill="1" applyBorder="1" applyAlignment="1" applyProtection="1">
      <alignment horizontal="center"/>
    </xf>
    <xf numFmtId="166" fontId="94" fillId="23" borderId="73" xfId="70" applyNumberFormat="1" applyFont="1" applyFill="1" applyBorder="1" applyAlignment="1" applyProtection="1">
      <alignment horizontal="center"/>
    </xf>
    <xf numFmtId="166" fontId="58" fillId="24" borderId="0" xfId="40" applyFont="1" applyFill="1" applyBorder="1" applyAlignment="1" applyProtection="1">
      <alignment horizontal="center" vertical="center"/>
    </xf>
    <xf numFmtId="166" fontId="59" fillId="9" borderId="0" xfId="52" applyFont="1" applyFill="1" applyBorder="1" applyAlignment="1" applyProtection="1">
      <alignment horizontal="center" vertical="center" wrapText="1"/>
    </xf>
    <xf numFmtId="166" fontId="92" fillId="0" borderId="0" xfId="52" applyFont="1" applyFill="1" applyBorder="1" applyAlignment="1" applyProtection="1">
      <alignment horizontal="right" vertical="center"/>
    </xf>
    <xf numFmtId="166" fontId="91" fillId="9" borderId="0" xfId="52" applyFont="1" applyFill="1" applyBorder="1" applyAlignment="1" applyProtection="1">
      <alignment horizontal="center" vertical="center" wrapText="1"/>
    </xf>
    <xf numFmtId="179" fontId="91" fillId="9" borderId="73" xfId="70" applyNumberFormat="1" applyFont="1" applyFill="1" applyBorder="1" applyAlignment="1" applyProtection="1">
      <alignment horizontal="center" vertical="center"/>
    </xf>
    <xf numFmtId="166" fontId="112" fillId="0" borderId="105" xfId="0" applyNumberFormat="1" applyFont="1" applyBorder="1" applyAlignment="1" applyProtection="1">
      <alignment horizontal="center" vertical="center" wrapText="1"/>
    </xf>
    <xf numFmtId="0" fontId="61" fillId="0" borderId="110" xfId="0" applyFont="1" applyBorder="1" applyAlignment="1" applyProtection="1">
      <alignment horizontal="center"/>
    </xf>
    <xf numFmtId="0" fontId="113" fillId="0" borderId="111" xfId="0" applyFont="1" applyFill="1" applyBorder="1" applyAlignment="1" applyProtection="1">
      <alignment horizontal="left" wrapText="1"/>
    </xf>
    <xf numFmtId="0" fontId="113" fillId="0" borderId="112" xfId="0" applyFont="1" applyFill="1" applyBorder="1" applyAlignment="1" applyProtection="1">
      <alignment horizontal="left" wrapText="1"/>
    </xf>
    <xf numFmtId="166" fontId="70" fillId="0" borderId="0" xfId="0" applyNumberFormat="1" applyFont="1" applyBorder="1" applyAlignment="1" applyProtection="1">
      <alignment horizontal="center" wrapText="1"/>
    </xf>
    <xf numFmtId="0" fontId="96" fillId="0" borderId="0" xfId="0" applyFont="1" applyBorder="1" applyAlignment="1" applyProtection="1">
      <alignment horizontal="center"/>
    </xf>
    <xf numFmtId="0" fontId="101" fillId="8" borderId="12" xfId="0" applyFont="1" applyFill="1" applyBorder="1" applyAlignment="1" applyProtection="1">
      <alignment horizontal="left" vertical="top" wrapText="1"/>
      <protection locked="0"/>
    </xf>
    <xf numFmtId="0" fontId="104" fillId="8" borderId="12" xfId="0" applyFont="1" applyFill="1" applyBorder="1" applyAlignment="1" applyProtection="1">
      <alignment horizontal="left" vertical="top" wrapText="1"/>
      <protection locked="0"/>
    </xf>
    <xf numFmtId="166" fontId="72" fillId="0" borderId="0" xfId="0" applyNumberFormat="1" applyFont="1" applyBorder="1" applyAlignment="1" applyProtection="1">
      <alignment horizontal="left"/>
    </xf>
    <xf numFmtId="166" fontId="70" fillId="0" borderId="0" xfId="0" applyNumberFormat="1" applyFont="1" applyBorder="1" applyAlignment="1" applyProtection="1">
      <alignment horizontal="center"/>
    </xf>
    <xf numFmtId="166" fontId="72" fillId="0" borderId="0" xfId="0" applyNumberFormat="1" applyFont="1" applyBorder="1" applyAlignment="1" applyProtection="1">
      <alignment horizontal="right"/>
    </xf>
    <xf numFmtId="166" fontId="65" fillId="23" borderId="0" xfId="70" applyNumberFormat="1" applyFont="1" applyFill="1" applyBorder="1" applyAlignment="1" applyProtection="1">
      <alignment horizontal="center"/>
    </xf>
    <xf numFmtId="0" fontId="111" fillId="0" borderId="0" xfId="0" applyFont="1" applyBorder="1" applyAlignment="1">
      <alignment horizontal="left" wrapText="1"/>
    </xf>
    <xf numFmtId="0" fontId="95" fillId="8" borderId="12" xfId="0" applyFont="1" applyFill="1" applyBorder="1" applyAlignment="1" applyProtection="1">
      <alignment horizontal="left" vertical="top" wrapText="1"/>
      <protection locked="0"/>
    </xf>
    <xf numFmtId="166" fontId="61" fillId="0" borderId="175" xfId="0" applyNumberFormat="1" applyFont="1" applyFill="1" applyBorder="1" applyAlignment="1" applyProtection="1">
      <alignment horizontal="center" vertical="center"/>
    </xf>
    <xf numFmtId="166" fontId="61" fillId="0" borderId="177" xfId="0" applyNumberFormat="1" applyFont="1" applyFill="1" applyBorder="1" applyAlignment="1" applyProtection="1">
      <alignment horizontal="center" vertical="center"/>
    </xf>
    <xf numFmtId="166" fontId="70" fillId="0" borderId="0" xfId="0" applyNumberFormat="1" applyFont="1" applyBorder="1" applyAlignment="1">
      <alignment horizontal="left"/>
    </xf>
    <xf numFmtId="0" fontId="96" fillId="0" borderId="0" xfId="0" applyFont="1" applyBorder="1" applyAlignment="1">
      <alignment horizontal="center"/>
    </xf>
    <xf numFmtId="0" fontId="101" fillId="8" borderId="9" xfId="0" applyFont="1" applyFill="1" applyBorder="1" applyAlignment="1" applyProtection="1">
      <alignment horizontal="left" vertical="top" wrapText="1"/>
      <protection locked="0"/>
    </xf>
    <xf numFmtId="0" fontId="101" fillId="8" borderId="10" xfId="0" applyFont="1" applyFill="1" applyBorder="1" applyAlignment="1" applyProtection="1">
      <alignment horizontal="left" vertical="top" wrapText="1"/>
      <protection locked="0"/>
    </xf>
    <xf numFmtId="0" fontId="101" fillId="8" borderId="11" xfId="0" applyFont="1" applyFill="1" applyBorder="1" applyAlignment="1" applyProtection="1">
      <alignment horizontal="left" vertical="top" wrapText="1"/>
      <protection locked="0"/>
    </xf>
    <xf numFmtId="0" fontId="104" fillId="8" borderId="9" xfId="0" applyFont="1" applyFill="1" applyBorder="1" applyAlignment="1" applyProtection="1">
      <alignment horizontal="left" vertical="top" wrapText="1"/>
      <protection locked="0"/>
    </xf>
    <xf numFmtId="0" fontId="104" fillId="8" borderId="10" xfId="0" applyFont="1" applyFill="1" applyBorder="1" applyAlignment="1" applyProtection="1">
      <alignment horizontal="left" vertical="top" wrapText="1"/>
      <protection locked="0"/>
    </xf>
    <xf numFmtId="0" fontId="104" fillId="8" borderId="11" xfId="0" applyFont="1" applyFill="1" applyBorder="1" applyAlignment="1" applyProtection="1">
      <alignment horizontal="left" vertical="top" wrapText="1"/>
      <protection locked="0"/>
    </xf>
    <xf numFmtId="0" fontId="70" fillId="0" borderId="0" xfId="0" applyFont="1" applyBorder="1" applyAlignment="1">
      <alignment horizontal="center"/>
    </xf>
    <xf numFmtId="0" fontId="61" fillId="0" borderId="0" xfId="0" applyFont="1" applyBorder="1" applyAlignment="1">
      <alignment horizontal="center"/>
    </xf>
    <xf numFmtId="166" fontId="62" fillId="24" borderId="0" xfId="50" applyFont="1" applyFill="1" applyBorder="1" applyAlignment="1">
      <alignment horizontal="center" vertical="center"/>
    </xf>
    <xf numFmtId="166" fontId="72" fillId="0" borderId="0" xfId="0" applyNumberFormat="1" applyFont="1" applyBorder="1" applyAlignment="1">
      <alignment horizontal="left"/>
    </xf>
    <xf numFmtId="166" fontId="70" fillId="0" borderId="0" xfId="0" applyNumberFormat="1" applyFont="1" applyBorder="1" applyAlignment="1">
      <alignment horizontal="center"/>
    </xf>
    <xf numFmtId="166" fontId="72" fillId="0" borderId="0" xfId="0" applyNumberFormat="1" applyFont="1" applyBorder="1" applyAlignment="1">
      <alignment horizontal="right"/>
    </xf>
    <xf numFmtId="0" fontId="92" fillId="26" borderId="232" xfId="0" applyFont="1" applyFill="1" applyBorder="1" applyAlignment="1" applyProtection="1">
      <alignment vertical="center" wrapText="1"/>
    </xf>
    <xf numFmtId="9" fontId="72" fillId="0" borderId="12" xfId="60" applyFont="1" applyFill="1" applyBorder="1" applyAlignment="1" applyProtection="1">
      <alignment horizontal="center" vertical="center" wrapText="1"/>
    </xf>
    <xf numFmtId="9" fontId="104" fillId="8" borderId="12" xfId="60" applyFont="1" applyFill="1" applyBorder="1" applyAlignment="1" applyProtection="1">
      <alignment horizontal="left" vertical="top" wrapText="1"/>
      <protection locked="0"/>
    </xf>
    <xf numFmtId="9" fontId="61" fillId="8" borderId="12" xfId="60" applyFont="1" applyFill="1" applyBorder="1" applyAlignment="1" applyProtection="1">
      <alignment horizontal="left" vertical="center" wrapText="1"/>
      <protection locked="0"/>
    </xf>
    <xf numFmtId="9" fontId="61" fillId="8" borderId="12" xfId="60" applyFont="1" applyFill="1" applyBorder="1" applyAlignment="1" applyProtection="1">
      <alignment horizontal="left" vertical="top" wrapText="1"/>
      <protection locked="0"/>
    </xf>
    <xf numFmtId="9" fontId="72" fillId="28" borderId="12" xfId="60" applyFont="1" applyFill="1" applyBorder="1" applyAlignment="1" applyProtection="1">
      <alignment horizontal="center" vertical="center" wrapText="1"/>
    </xf>
    <xf numFmtId="9" fontId="61" fillId="8" borderId="9" xfId="60" applyFont="1" applyFill="1" applyBorder="1" applyAlignment="1" applyProtection="1">
      <alignment horizontal="left" vertical="top" wrapText="1"/>
      <protection locked="0"/>
    </xf>
    <xf numFmtId="9" fontId="61" fillId="8" borderId="10" xfId="60" applyFont="1" applyFill="1" applyBorder="1" applyAlignment="1" applyProtection="1">
      <alignment horizontal="left" vertical="top" wrapText="1"/>
      <protection locked="0"/>
    </xf>
    <xf numFmtId="9" fontId="61" fillId="8" borderId="11" xfId="60" applyFont="1" applyFill="1" applyBorder="1" applyAlignment="1" applyProtection="1">
      <alignment horizontal="left" vertical="top" wrapText="1"/>
      <protection locked="0"/>
    </xf>
    <xf numFmtId="0" fontId="92" fillId="26" borderId="12" xfId="0" applyFont="1" applyFill="1" applyBorder="1" applyAlignment="1" applyProtection="1">
      <alignment vertical="center" wrapText="1"/>
    </xf>
    <xf numFmtId="0" fontId="92" fillId="26" borderId="99" xfId="0" applyFont="1" applyFill="1" applyBorder="1" applyAlignment="1" applyProtection="1">
      <alignment vertical="center" wrapText="1"/>
    </xf>
    <xf numFmtId="0" fontId="92" fillId="0" borderId="12" xfId="0" applyFont="1" applyBorder="1" applyAlignment="1" applyProtection="1">
      <alignment horizontal="center" vertical="center" wrapText="1"/>
    </xf>
    <xf numFmtId="9" fontId="107" fillId="15" borderId="12" xfId="60" applyFont="1" applyFill="1" applyBorder="1" applyAlignment="1" applyProtection="1">
      <alignment horizontal="center" vertical="center" wrapText="1"/>
    </xf>
    <xf numFmtId="9" fontId="107" fillId="25" borderId="12" xfId="60" applyFont="1" applyFill="1" applyBorder="1" applyAlignment="1" applyProtection="1">
      <alignment horizontal="center" vertical="center" wrapText="1"/>
    </xf>
    <xf numFmtId="0" fontId="104" fillId="0" borderId="12" xfId="0" applyFont="1" applyBorder="1" applyAlignment="1" applyProtection="1">
      <alignment horizontal="center" vertical="center"/>
    </xf>
    <xf numFmtId="9" fontId="72" fillId="33" borderId="12" xfId="60" applyFont="1" applyFill="1" applyBorder="1" applyAlignment="1" applyProtection="1">
      <alignment horizontal="center" vertical="center" wrapText="1"/>
    </xf>
    <xf numFmtId="166" fontId="62" fillId="24" borderId="0" xfId="50" applyFont="1" applyFill="1" applyBorder="1" applyAlignment="1" applyProtection="1">
      <alignment horizontal="center" vertical="center"/>
    </xf>
    <xf numFmtId="166" fontId="92" fillId="0" borderId="0" xfId="0" applyNumberFormat="1" applyFont="1" applyBorder="1" applyAlignment="1" applyProtection="1">
      <alignment horizontal="left"/>
    </xf>
    <xf numFmtId="166" fontId="94" fillId="23" borderId="0" xfId="71" applyNumberFormat="1" applyFont="1" applyFill="1" applyBorder="1" applyAlignment="1" applyProtection="1">
      <alignment horizontal="center"/>
    </xf>
    <xf numFmtId="9" fontId="104" fillId="8" borderId="12" xfId="0" applyNumberFormat="1" applyFont="1" applyFill="1" applyBorder="1" applyAlignment="1" applyProtection="1">
      <alignment horizontal="left" vertical="top" wrapText="1"/>
      <protection locked="0"/>
    </xf>
    <xf numFmtId="0" fontId="59" fillId="0" borderId="66" xfId="0" applyFont="1" applyBorder="1" applyAlignment="1" applyProtection="1">
      <alignment horizontal="center"/>
    </xf>
    <xf numFmtId="166" fontId="96" fillId="0" borderId="0" xfId="0" applyNumberFormat="1" applyFont="1" applyBorder="1" applyAlignment="1" applyProtection="1">
      <alignment horizontal="center"/>
    </xf>
    <xf numFmtId="0" fontId="72" fillId="0" borderId="98" xfId="0" applyFont="1" applyBorder="1" applyAlignment="1" applyProtection="1">
      <alignment horizontal="left" vertical="center" wrapText="1"/>
    </xf>
    <xf numFmtId="0" fontId="80" fillId="8" borderId="129" xfId="0" applyFont="1" applyFill="1" applyBorder="1" applyAlignment="1" applyProtection="1">
      <alignment horizontal="left" vertical="top" wrapText="1"/>
      <protection locked="0"/>
    </xf>
    <xf numFmtId="0" fontId="80" fillId="8" borderId="130" xfId="0" applyFont="1" applyFill="1" applyBorder="1" applyAlignment="1" applyProtection="1">
      <alignment horizontal="left" vertical="top" wrapText="1"/>
      <protection locked="0"/>
    </xf>
    <xf numFmtId="0" fontId="80" fillId="9" borderId="124" xfId="0" applyFont="1" applyFill="1" applyBorder="1" applyAlignment="1" applyProtection="1">
      <alignment horizontal="left" vertical="top" wrapText="1"/>
      <protection locked="0"/>
    </xf>
    <xf numFmtId="0" fontId="80" fillId="9" borderId="126" xfId="0" applyFont="1" applyFill="1" applyBorder="1" applyAlignment="1" applyProtection="1">
      <alignment horizontal="left" vertical="top" wrapText="1"/>
      <protection locked="0"/>
    </xf>
    <xf numFmtId="171" fontId="99" fillId="8" borderId="60" xfId="0" applyNumberFormat="1" applyFont="1" applyFill="1" applyBorder="1" applyAlignment="1" applyProtection="1">
      <alignment horizontal="left" vertical="top"/>
    </xf>
    <xf numFmtId="171" fontId="99" fillId="3" borderId="15" xfId="0" applyNumberFormat="1" applyFont="1" applyFill="1" applyBorder="1" applyAlignment="1" applyProtection="1">
      <alignment horizontal="left" vertical="top"/>
    </xf>
    <xf numFmtId="49" fontId="80" fillId="3" borderId="114" xfId="0" applyNumberFormat="1" applyFont="1" applyFill="1" applyBorder="1" applyAlignment="1" applyProtection="1">
      <alignment horizontal="left" vertical="top"/>
      <protection locked="0"/>
    </xf>
    <xf numFmtId="49" fontId="80" fillId="3" borderId="115" xfId="0" applyNumberFormat="1" applyFont="1" applyFill="1" applyBorder="1" applyAlignment="1" applyProtection="1">
      <alignment horizontal="left" vertical="top" wrapText="1"/>
      <protection locked="0"/>
    </xf>
    <xf numFmtId="49" fontId="80" fillId="3" borderId="117" xfId="0" applyNumberFormat="1" applyFont="1" applyFill="1" applyBorder="1" applyAlignment="1" applyProtection="1">
      <alignment horizontal="left" vertical="top" wrapText="1"/>
      <protection locked="0"/>
    </xf>
    <xf numFmtId="171" fontId="99" fillId="9" borderId="120" xfId="0" applyNumberFormat="1" applyFont="1" applyFill="1" applyBorder="1" applyAlignment="1" applyProtection="1">
      <alignment horizontal="left" vertical="top"/>
    </xf>
    <xf numFmtId="0" fontId="80" fillId="9" borderId="122" xfId="0" applyFont="1" applyFill="1" applyBorder="1" applyAlignment="1" applyProtection="1">
      <alignment horizontal="left" vertical="top" wrapText="1"/>
      <protection locked="0"/>
    </xf>
    <xf numFmtId="9" fontId="80" fillId="0" borderId="128" xfId="60" applyNumberFormat="1" applyFont="1" applyFill="1" applyBorder="1" applyAlignment="1" applyProtection="1">
      <alignment horizontal="left" vertical="top" wrapText="1"/>
    </xf>
    <xf numFmtId="0" fontId="80" fillId="8" borderId="250" xfId="0" applyFont="1" applyFill="1" applyBorder="1" applyAlignment="1" applyProtection="1">
      <alignment horizontal="left" vertical="top" wrapText="1"/>
      <protection locked="0"/>
    </xf>
    <xf numFmtId="0" fontId="80" fillId="8" borderId="251" xfId="0" applyFont="1" applyFill="1" applyBorder="1" applyAlignment="1" applyProtection="1">
      <alignment horizontal="left" vertical="top" wrapText="1"/>
      <protection locked="0"/>
    </xf>
    <xf numFmtId="0" fontId="80" fillId="8" borderId="252" xfId="0" applyFont="1" applyFill="1" applyBorder="1" applyAlignment="1" applyProtection="1">
      <alignment horizontal="left" vertical="top" wrapText="1"/>
      <protection locked="0"/>
    </xf>
    <xf numFmtId="0" fontId="80" fillId="8" borderId="253" xfId="0" applyFont="1" applyFill="1" applyBorder="1" applyAlignment="1" applyProtection="1">
      <alignment horizontal="left" vertical="top" wrapText="1"/>
      <protection locked="0"/>
    </xf>
    <xf numFmtId="0" fontId="80" fillId="8" borderId="254" xfId="0" applyFont="1" applyFill="1" applyBorder="1" applyAlignment="1" applyProtection="1">
      <alignment horizontal="left" vertical="top" wrapText="1"/>
      <protection locked="0"/>
    </xf>
    <xf numFmtId="0" fontId="80" fillId="8" borderId="255" xfId="0" applyFont="1" applyFill="1" applyBorder="1" applyAlignment="1" applyProtection="1">
      <alignment horizontal="left" vertical="top" wrapText="1"/>
      <protection locked="0"/>
    </xf>
    <xf numFmtId="0" fontId="80" fillId="0" borderId="128" xfId="60" applyNumberFormat="1" applyFont="1" applyFill="1" applyBorder="1" applyAlignment="1" applyProtection="1">
      <alignment horizontal="left" vertical="top" wrapText="1"/>
    </xf>
    <xf numFmtId="171" fontId="90" fillId="6" borderId="96" xfId="0" applyNumberFormat="1" applyFont="1" applyFill="1" applyBorder="1" applyAlignment="1" applyProtection="1">
      <alignment horizontal="center" vertical="center"/>
    </xf>
    <xf numFmtId="171" fontId="98" fillId="0" borderId="127" xfId="0" applyNumberFormat="1" applyFont="1" applyFill="1" applyBorder="1" applyAlignment="1" applyProtection="1">
      <alignment horizontal="center"/>
    </xf>
    <xf numFmtId="0" fontId="72" fillId="0" borderId="123" xfId="0" applyNumberFormat="1" applyFont="1" applyFill="1" applyBorder="1" applyAlignment="1" applyProtection="1">
      <alignment horizontal="left" vertical="top" wrapText="1"/>
    </xf>
    <xf numFmtId="0" fontId="72" fillId="0" borderId="125" xfId="0" applyNumberFormat="1" applyFont="1" applyFill="1" applyBorder="1" applyAlignment="1" applyProtection="1">
      <alignment horizontal="left" vertical="top" wrapText="1"/>
    </xf>
    <xf numFmtId="0" fontId="72" fillId="0" borderId="121" xfId="0" applyNumberFormat="1" applyFont="1" applyFill="1" applyBorder="1" applyAlignment="1" applyProtection="1">
      <alignment horizontal="left" vertical="top" wrapText="1"/>
    </xf>
    <xf numFmtId="0" fontId="72" fillId="0" borderId="116" xfId="0" applyNumberFormat="1" applyFont="1" applyFill="1" applyBorder="1" applyAlignment="1" applyProtection="1">
      <alignment horizontal="left" vertical="top" wrapText="1"/>
    </xf>
    <xf numFmtId="171" fontId="98" fillId="0" borderId="118" xfId="0" applyNumberFormat="1" applyFont="1" applyFill="1" applyBorder="1" applyAlignment="1" applyProtection="1">
      <alignment horizontal="center"/>
    </xf>
    <xf numFmtId="171" fontId="99" fillId="9" borderId="119" xfId="0" applyNumberFormat="1" applyFont="1" applyFill="1" applyBorder="1" applyAlignment="1" applyProtection="1">
      <alignment horizontal="left" vertical="top"/>
    </xf>
    <xf numFmtId="0" fontId="72" fillId="0" borderId="113" xfId="0" applyNumberFormat="1" applyFont="1" applyFill="1" applyBorder="1" applyAlignment="1" applyProtection="1">
      <alignment horizontal="left" vertical="top" wrapText="1"/>
    </xf>
    <xf numFmtId="166" fontId="59" fillId="0" borderId="0" xfId="0" applyNumberFormat="1" applyFont="1" applyBorder="1" applyAlignment="1" applyProtection="1">
      <alignment horizontal="left" vertical="top"/>
    </xf>
    <xf numFmtId="166" fontId="65" fillId="23" borderId="0" xfId="71" applyNumberFormat="1" applyFont="1" applyFill="1" applyBorder="1" applyAlignment="1" applyProtection="1">
      <alignment horizontal="center"/>
    </xf>
    <xf numFmtId="166" fontId="70" fillId="0" borderId="0" xfId="0" applyNumberFormat="1" applyFont="1" applyBorder="1" applyAlignment="1" applyProtection="1">
      <alignment horizontal="left" vertical="top"/>
    </xf>
    <xf numFmtId="171" fontId="96" fillId="0" borderId="0" xfId="0" applyNumberFormat="1" applyFont="1" applyBorder="1" applyAlignment="1" applyProtection="1">
      <alignment horizontal="left" vertical="top"/>
    </xf>
    <xf numFmtId="171" fontId="98" fillId="0" borderId="0" xfId="0" applyNumberFormat="1" applyFont="1" applyFill="1" applyBorder="1" applyAlignment="1" applyProtection="1">
      <alignment horizontal="center"/>
    </xf>
    <xf numFmtId="0" fontId="38" fillId="0" borderId="137" xfId="0" applyFont="1" applyBorder="1" applyAlignment="1" applyProtection="1">
      <alignment horizontal="left"/>
      <protection locked="0"/>
    </xf>
    <xf numFmtId="0" fontId="38" fillId="0" borderId="136" xfId="0" applyFont="1" applyBorder="1" applyAlignment="1" applyProtection="1">
      <alignment horizontal="left"/>
      <protection locked="0"/>
    </xf>
    <xf numFmtId="0" fontId="38" fillId="0" borderId="135" xfId="0" applyFont="1" applyBorder="1" applyAlignment="1" applyProtection="1">
      <alignment horizontal="left" vertical="top"/>
      <protection locked="0"/>
    </xf>
    <xf numFmtId="0" fontId="38" fillId="0" borderId="136" xfId="0" applyFont="1" applyBorder="1" applyAlignment="1" applyProtection="1">
      <alignment horizontal="left" vertical="top"/>
      <protection locked="0"/>
    </xf>
    <xf numFmtId="0" fontId="38" fillId="0" borderId="135" xfId="0" applyFont="1" applyBorder="1" applyAlignment="1" applyProtection="1">
      <alignment horizontal="left" vertical="top" wrapText="1"/>
      <protection locked="0"/>
    </xf>
    <xf numFmtId="0" fontId="38" fillId="0" borderId="139" xfId="0" applyFont="1" applyBorder="1" applyAlignment="1" applyProtection="1">
      <alignment horizontal="left" vertical="top"/>
      <protection locked="0"/>
    </xf>
    <xf numFmtId="0" fontId="38" fillId="0" borderId="144" xfId="0" applyFont="1" applyFill="1" applyBorder="1" applyAlignment="1" applyProtection="1">
      <alignment horizontal="left" vertical="top" wrapText="1"/>
      <protection locked="0"/>
    </xf>
    <xf numFmtId="0" fontId="38" fillId="0" borderId="144" xfId="0" applyFont="1" applyFill="1" applyBorder="1" applyAlignment="1" applyProtection="1">
      <alignment horizontal="left" vertical="top"/>
      <protection locked="0"/>
    </xf>
    <xf numFmtId="0" fontId="37" fillId="0" borderId="144" xfId="0" applyFont="1" applyFill="1" applyBorder="1" applyAlignment="1" applyProtection="1">
      <alignment horizontal="left" vertical="top" wrapText="1"/>
      <protection locked="0"/>
    </xf>
    <xf numFmtId="0" fontId="38" fillId="0" borderId="146" xfId="0" applyFont="1" applyFill="1" applyBorder="1" applyAlignment="1" applyProtection="1">
      <alignment horizontal="center" vertical="top" wrapText="1"/>
      <protection locked="0"/>
    </xf>
    <xf numFmtId="0" fontId="38" fillId="0" borderId="147" xfId="0" applyFont="1" applyFill="1" applyBorder="1" applyAlignment="1" applyProtection="1">
      <alignment horizontal="center" vertical="top" wrapText="1"/>
      <protection locked="0"/>
    </xf>
    <xf numFmtId="0" fontId="50" fillId="18" borderId="131" xfId="57" applyNumberFormat="1" applyFont="1" applyFill="1" applyBorder="1" applyAlignment="1">
      <alignment horizontal="center" vertical="center" wrapText="1"/>
    </xf>
    <xf numFmtId="0" fontId="50" fillId="18" borderId="132" xfId="57" applyNumberFormat="1" applyFont="1" applyFill="1" applyBorder="1" applyAlignment="1">
      <alignment horizontal="center" vertical="top" wrapText="1"/>
    </xf>
    <xf numFmtId="0" fontId="50" fillId="18" borderId="133" xfId="57" applyNumberFormat="1" applyFont="1" applyFill="1" applyBorder="1" applyAlignment="1">
      <alignment horizontal="center" vertical="center" wrapText="1"/>
    </xf>
    <xf numFmtId="0" fontId="38" fillId="0" borderId="146" xfId="0" applyFont="1" applyFill="1" applyBorder="1" applyAlignment="1" applyProtection="1">
      <alignment horizontal="left" vertical="top"/>
      <protection locked="0"/>
    </xf>
    <xf numFmtId="0" fontId="38" fillId="0" borderId="147" xfId="0" applyFont="1" applyFill="1" applyBorder="1" applyAlignment="1" applyProtection="1">
      <alignment horizontal="left" vertical="top"/>
      <protection locked="0"/>
    </xf>
    <xf numFmtId="0" fontId="38" fillId="0" borderId="146" xfId="0" applyFont="1" applyFill="1" applyBorder="1" applyAlignment="1" applyProtection="1">
      <alignment horizontal="left" vertical="top" wrapText="1"/>
      <protection locked="0"/>
    </xf>
    <xf numFmtId="0" fontId="38" fillId="0" borderId="146" xfId="0" applyFont="1" applyFill="1" applyBorder="1" applyAlignment="1" applyProtection="1">
      <alignment horizontal="center" vertical="top"/>
      <protection locked="0"/>
    </xf>
    <xf numFmtId="0" fontId="38" fillId="0" borderId="147" xfId="0" applyFont="1" applyFill="1" applyBorder="1" applyAlignment="1" applyProtection="1">
      <alignment horizontal="center" vertical="top"/>
      <protection locked="0"/>
    </xf>
    <xf numFmtId="0" fontId="38" fillId="0" borderId="148" xfId="0" applyFont="1" applyFill="1" applyBorder="1" applyAlignment="1" applyProtection="1">
      <alignment horizontal="center" wrapText="1"/>
      <protection locked="0"/>
    </xf>
    <xf numFmtId="0" fontId="38" fillId="0" borderId="157" xfId="0" applyFont="1" applyFill="1" applyBorder="1" applyAlignment="1" applyProtection="1">
      <alignment horizontal="center" wrapText="1"/>
      <protection locked="0"/>
    </xf>
    <xf numFmtId="0" fontId="38" fillId="0" borderId="148" xfId="0" applyFont="1" applyFill="1" applyBorder="1" applyAlignment="1" applyProtection="1">
      <alignment horizontal="left" vertical="top" wrapText="1"/>
      <protection locked="0"/>
    </xf>
    <xf numFmtId="0" fontId="38" fillId="0" borderId="157" xfId="0" applyFont="1" applyFill="1" applyBorder="1" applyAlignment="1" applyProtection="1">
      <alignment horizontal="left" vertical="top" wrapText="1"/>
      <protection locked="0"/>
    </xf>
    <xf numFmtId="0" fontId="38" fillId="0" borderId="158" xfId="0" applyFont="1" applyFill="1" applyBorder="1" applyAlignment="1" applyProtection="1">
      <alignment horizontal="left" vertical="center" wrapText="1"/>
      <protection locked="0"/>
    </xf>
    <xf numFmtId="0" fontId="38" fillId="0" borderId="146" xfId="0" applyFont="1" applyFill="1" applyBorder="1" applyAlignment="1" applyProtection="1">
      <alignment horizontal="left" vertical="center" wrapText="1"/>
      <protection locked="0"/>
    </xf>
    <xf numFmtId="0" fontId="38" fillId="0" borderId="157" xfId="0" applyFont="1" applyFill="1" applyBorder="1" applyAlignment="1" applyProtection="1">
      <alignment horizontal="left" vertical="center" wrapText="1"/>
      <protection locked="0"/>
    </xf>
    <xf numFmtId="0" fontId="51" fillId="18" borderId="12" xfId="0" applyNumberFormat="1" applyFont="1" applyFill="1" applyBorder="1" applyAlignment="1">
      <alignment horizontal="center" vertical="center" textRotation="90"/>
    </xf>
    <xf numFmtId="0" fontId="38" fillId="0" borderId="141" xfId="0" applyFont="1" applyFill="1" applyBorder="1" applyAlignment="1" applyProtection="1">
      <alignment horizontal="left" vertical="top" wrapText="1"/>
      <protection locked="0"/>
    </xf>
    <xf numFmtId="0" fontId="38" fillId="0" borderId="142" xfId="0" applyFont="1" applyBorder="1" applyAlignment="1" applyProtection="1">
      <alignment horizontal="left" vertical="top" wrapText="1"/>
      <protection locked="0"/>
    </xf>
    <xf numFmtId="0" fontId="38" fillId="0" borderId="142" xfId="0" applyFont="1" applyBorder="1" applyAlignment="1" applyProtection="1">
      <alignment horizontal="left" vertical="top"/>
      <protection locked="0"/>
    </xf>
    <xf numFmtId="0" fontId="38" fillId="0" borderId="92" xfId="0" applyFont="1" applyBorder="1" applyAlignment="1" applyProtection="1">
      <alignment horizontal="left" vertical="top"/>
      <protection locked="0"/>
    </xf>
    <xf numFmtId="0" fontId="38" fillId="0" borderId="143" xfId="0" applyFont="1" applyBorder="1" applyAlignment="1" applyProtection="1">
      <alignment horizontal="left"/>
      <protection locked="0"/>
    </xf>
    <xf numFmtId="0" fontId="38" fillId="0" borderId="92" xfId="0" applyFont="1" applyBorder="1" applyAlignment="1" applyProtection="1">
      <alignment horizontal="left"/>
      <protection locked="0"/>
    </xf>
    <xf numFmtId="0" fontId="38" fillId="0" borderId="145" xfId="0" applyFont="1" applyFill="1" applyBorder="1" applyAlignment="1" applyProtection="1">
      <alignment horizontal="left"/>
      <protection locked="0"/>
    </xf>
    <xf numFmtId="0" fontId="38" fillId="0" borderId="140" xfId="0" applyFont="1" applyBorder="1" applyAlignment="1" applyProtection="1">
      <alignment horizontal="left"/>
      <protection locked="0"/>
    </xf>
    <xf numFmtId="0" fontId="38" fillId="0" borderId="139" xfId="0" applyFont="1" applyBorder="1" applyAlignment="1" applyProtection="1">
      <alignment horizontal="left"/>
      <protection locked="0"/>
    </xf>
    <xf numFmtId="0" fontId="38" fillId="0" borderId="138" xfId="0" applyFont="1" applyBorder="1" applyAlignment="1" applyProtection="1">
      <alignment horizontal="left" vertical="top"/>
      <protection locked="0"/>
    </xf>
    <xf numFmtId="0" fontId="51" fillId="18" borderId="9" xfId="0" applyNumberFormat="1" applyFont="1" applyFill="1" applyBorder="1" applyAlignment="1">
      <alignment horizontal="center" vertical="center" textRotation="90"/>
    </xf>
    <xf numFmtId="0" fontId="38" fillId="0" borderId="182" xfId="0" applyFont="1" applyFill="1" applyBorder="1" applyAlignment="1" applyProtection="1">
      <alignment horizontal="left" vertical="top" wrapText="1"/>
      <protection locked="0"/>
    </xf>
    <xf numFmtId="0" fontId="38" fillId="0" borderId="153" xfId="0" applyFont="1" applyFill="1" applyBorder="1" applyAlignment="1" applyProtection="1">
      <alignment horizontal="left" vertical="top" wrapText="1"/>
      <protection locked="0"/>
    </xf>
    <xf numFmtId="0" fontId="38" fillId="0" borderId="155" xfId="0" applyFont="1" applyFill="1" applyBorder="1" applyAlignment="1" applyProtection="1">
      <alignment horizontal="left" vertical="top" wrapText="1"/>
      <protection locked="0"/>
    </xf>
    <xf numFmtId="0" fontId="38" fillId="0" borderId="156" xfId="0" applyFont="1" applyFill="1" applyBorder="1" applyAlignment="1" applyProtection="1">
      <alignment horizontal="left" vertical="top" wrapText="1"/>
      <protection locked="0"/>
    </xf>
    <xf numFmtId="0" fontId="38" fillId="0" borderId="167" xfId="0" applyFont="1" applyFill="1" applyBorder="1" applyAlignment="1" applyProtection="1">
      <alignment horizontal="left" vertical="center" wrapText="1"/>
      <protection locked="0"/>
    </xf>
    <xf numFmtId="0" fontId="38" fillId="0" borderId="134" xfId="0" applyFont="1" applyFill="1" applyBorder="1" applyAlignment="1" applyProtection="1">
      <alignment horizontal="left" vertical="center" wrapText="1"/>
      <protection locked="0"/>
    </xf>
    <xf numFmtId="0" fontId="38" fillId="0" borderId="147" xfId="0" applyFont="1" applyFill="1" applyBorder="1" applyAlignment="1" applyProtection="1">
      <alignment horizontal="left" vertical="top" wrapText="1"/>
      <protection locked="0"/>
    </xf>
    <xf numFmtId="0" fontId="38" fillId="0" borderId="135" xfId="0" applyFont="1" applyFill="1" applyBorder="1" applyAlignment="1" applyProtection="1">
      <alignment horizontal="left" vertical="top" wrapText="1"/>
      <protection locked="0"/>
    </xf>
    <xf numFmtId="0" fontId="38" fillId="0" borderId="168" xfId="0" applyFont="1" applyFill="1" applyBorder="1" applyAlignment="1" applyProtection="1">
      <alignment horizontal="left" vertical="center" wrapText="1"/>
      <protection locked="0"/>
    </xf>
    <xf numFmtId="0" fontId="38" fillId="0" borderId="169" xfId="0" applyFont="1" applyFill="1" applyBorder="1" applyAlignment="1" applyProtection="1">
      <alignment horizontal="left" vertical="center" wrapText="1"/>
      <protection locked="0"/>
    </xf>
    <xf numFmtId="0" fontId="38" fillId="0" borderId="170" xfId="0" applyFont="1" applyFill="1" applyBorder="1" applyAlignment="1" applyProtection="1">
      <alignment horizontal="left" vertical="center" wrapText="1"/>
      <protection locked="0"/>
    </xf>
    <xf numFmtId="0" fontId="38" fillId="0" borderId="183" xfId="0" applyFont="1" applyFill="1" applyBorder="1" applyAlignment="1" applyProtection="1">
      <alignment horizontal="left" vertical="top"/>
      <protection locked="0"/>
    </xf>
    <xf numFmtId="0" fontId="38" fillId="0" borderId="159" xfId="0" applyFont="1" applyFill="1" applyBorder="1" applyAlignment="1" applyProtection="1">
      <alignment horizontal="left" vertical="top"/>
      <protection locked="0"/>
    </xf>
    <xf numFmtId="0" fontId="38" fillId="0" borderId="161" xfId="0" applyFont="1" applyFill="1" applyBorder="1" applyAlignment="1" applyProtection="1">
      <alignment horizontal="left"/>
      <protection locked="0"/>
    </xf>
    <xf numFmtId="0" fontId="38" fillId="0" borderId="162" xfId="0" applyFont="1" applyFill="1" applyBorder="1" applyAlignment="1" applyProtection="1">
      <alignment horizontal="left"/>
      <protection locked="0"/>
    </xf>
    <xf numFmtId="49" fontId="38" fillId="0" borderId="164" xfId="0" applyNumberFormat="1" applyFont="1" applyFill="1" applyBorder="1" applyAlignment="1" applyProtection="1">
      <alignment horizontal="left" vertical="center" wrapText="1"/>
      <protection locked="0"/>
    </xf>
    <xf numFmtId="0" fontId="38" fillId="0" borderId="165" xfId="0" applyFont="1" applyFill="1" applyBorder="1" applyAlignment="1" applyProtection="1">
      <alignment horizontal="left" vertical="center" wrapText="1"/>
      <protection locked="0"/>
    </xf>
    <xf numFmtId="0" fontId="38" fillId="0" borderId="166" xfId="0" applyFont="1" applyFill="1" applyBorder="1" applyAlignment="1" applyProtection="1">
      <alignment horizontal="left" vertical="center" wrapText="1"/>
      <protection locked="0"/>
    </xf>
    <xf numFmtId="49" fontId="38" fillId="0" borderId="158" xfId="0" applyNumberFormat="1" applyFont="1" applyFill="1" applyBorder="1" applyAlignment="1" applyProtection="1">
      <alignment horizontal="left" vertical="center" wrapText="1"/>
      <protection locked="0"/>
    </xf>
    <xf numFmtId="166" fontId="29" fillId="0" borderId="0" xfId="0" applyNumberFormat="1" applyFont="1" applyBorder="1" applyAlignment="1">
      <alignment horizontal="center"/>
    </xf>
    <xf numFmtId="0" fontId="45" fillId="0" borderId="0" xfId="0" applyFont="1" applyBorder="1" applyAlignment="1">
      <alignment horizontal="center"/>
    </xf>
    <xf numFmtId="0" fontId="0" fillId="8" borderId="12" xfId="0" applyFill="1" applyBorder="1" applyAlignment="1" applyProtection="1">
      <alignment horizontal="center"/>
      <protection locked="0"/>
    </xf>
    <xf numFmtId="0" fontId="50" fillId="18" borderId="163" xfId="57" applyNumberFormat="1" applyFont="1" applyFill="1" applyBorder="1" applyAlignment="1">
      <alignment horizontal="center" vertical="center" wrapText="1"/>
    </xf>
    <xf numFmtId="0" fontId="50" fillId="18" borderId="181" xfId="57" applyNumberFormat="1" applyFont="1" applyFill="1" applyBorder="1" applyAlignment="1">
      <alignment horizontal="center" vertical="top" wrapText="1"/>
    </xf>
    <xf numFmtId="0" fontId="50" fillId="18" borderId="150" xfId="57" applyNumberFormat="1" applyFont="1" applyFill="1" applyBorder="1" applyAlignment="1">
      <alignment horizontal="center" vertical="top" wrapText="1"/>
    </xf>
    <xf numFmtId="0" fontId="50" fillId="18" borderId="152" xfId="57" applyNumberFormat="1" applyFont="1" applyFill="1" applyBorder="1" applyAlignment="1">
      <alignment horizontal="center" vertical="center" wrapText="1"/>
    </xf>
    <xf numFmtId="166" fontId="33" fillId="24" borderId="0" xfId="50" applyFont="1" applyFill="1" applyBorder="1" applyAlignment="1">
      <alignment horizontal="center" vertical="center"/>
    </xf>
    <xf numFmtId="166" fontId="32" fillId="0" borderId="0" xfId="0" applyNumberFormat="1" applyFont="1" applyBorder="1" applyAlignment="1">
      <alignment horizontal="left"/>
    </xf>
    <xf numFmtId="166" fontId="32" fillId="0" borderId="0" xfId="0" applyNumberFormat="1" applyFont="1" applyBorder="1" applyAlignment="1">
      <alignment horizontal="right"/>
    </xf>
    <xf numFmtId="166" fontId="1" fillId="23" borderId="0" xfId="72" applyNumberFormat="1" applyFont="1" applyFill="1" applyBorder="1" applyAlignment="1" applyProtection="1">
      <alignment horizontal="center"/>
      <protection locked="0"/>
    </xf>
    <xf numFmtId="166" fontId="16" fillId="24" borderId="0" xfId="40" applyFont="1" applyFill="1" applyBorder="1" applyAlignment="1">
      <alignment horizontal="center" vertical="center"/>
    </xf>
    <xf numFmtId="0" fontId="18" fillId="0" borderId="0" xfId="0" applyFont="1" applyBorder="1" applyAlignment="1">
      <alignment horizontal="center"/>
    </xf>
    <xf numFmtId="38" fontId="129" fillId="0" borderId="234" xfId="0" applyNumberFormat="1" applyFont="1" applyBorder="1" applyAlignment="1">
      <alignment horizontal="left" vertical="top" wrapText="1"/>
    </xf>
    <xf numFmtId="38" fontId="129" fillId="0" borderId="237" xfId="0" applyNumberFormat="1" applyFont="1" applyBorder="1" applyAlignment="1">
      <alignment horizontal="left" vertical="top" wrapText="1"/>
    </xf>
    <xf numFmtId="38" fontId="129" fillId="0" borderId="238" xfId="0" applyNumberFormat="1" applyFont="1" applyBorder="1" applyAlignment="1">
      <alignment horizontal="left" vertical="top" wrapText="1"/>
    </xf>
    <xf numFmtId="38" fontId="128" fillId="0" borderId="25" xfId="0" applyNumberFormat="1" applyFont="1" applyBorder="1" applyAlignment="1">
      <alignment horizontal="center" vertical="center" wrapText="1"/>
    </xf>
    <xf numFmtId="38" fontId="128" fillId="0" borderId="26" xfId="0" applyNumberFormat="1" applyFont="1" applyBorder="1" applyAlignment="1">
      <alignment horizontal="center" vertical="center" wrapText="1"/>
    </xf>
    <xf numFmtId="38" fontId="128" fillId="0" borderId="27" xfId="0" applyNumberFormat="1" applyFont="1" applyBorder="1" applyAlignment="1">
      <alignment horizontal="center" vertical="center" wrapText="1"/>
    </xf>
  </cellXfs>
  <cellStyles count="82">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uro" xfId="28" xr:uid="{00000000-0005-0000-0000-00001B000000}"/>
    <cellStyle name="Explanatory Text" xfId="29" xr:uid="{00000000-0005-0000-0000-00001C000000}"/>
    <cellStyle name="Good" xfId="30" xr:uid="{00000000-0005-0000-0000-00001D000000}"/>
    <cellStyle name="Heading 1" xfId="31" xr:uid="{00000000-0005-0000-0000-00001E000000}"/>
    <cellStyle name="Heading 2" xfId="32" xr:uid="{00000000-0005-0000-0000-00001F000000}"/>
    <cellStyle name="Heading 3" xfId="33" xr:uid="{00000000-0005-0000-0000-000020000000}"/>
    <cellStyle name="Heading 4" xfId="34" xr:uid="{00000000-0005-0000-0000-000021000000}"/>
    <cellStyle name="Input" xfId="35" xr:uid="{00000000-0005-0000-0000-000022000000}"/>
    <cellStyle name="Linked Cell" xfId="36" xr:uid="{00000000-0005-0000-0000-000023000000}"/>
    <cellStyle name="Millares" xfId="37" builtinId="3"/>
    <cellStyle name="Millares [0]" xfId="79" builtinId="6"/>
    <cellStyle name="Millares [0] 2" xfId="81" xr:uid="{00000000-0005-0000-0000-000026000000}"/>
    <cellStyle name="Millares 2" xfId="38" xr:uid="{00000000-0005-0000-0000-000027000000}"/>
    <cellStyle name="Millares 3" xfId="80" xr:uid="{00000000-0005-0000-0000-000028000000}"/>
    <cellStyle name="Moneda" xfId="39" builtinId="4"/>
    <cellStyle name="Normal" xfId="0" builtinId="0"/>
    <cellStyle name="Normal 2" xfId="40" xr:uid="{00000000-0005-0000-0000-00002B000000}"/>
    <cellStyle name="Normal 2 2" xfId="41" xr:uid="{00000000-0005-0000-0000-00002C000000}"/>
    <cellStyle name="Normal 2 3" xfId="42" xr:uid="{00000000-0005-0000-0000-00002D000000}"/>
    <cellStyle name="Normal 2 4" xfId="43" xr:uid="{00000000-0005-0000-0000-00002E000000}"/>
    <cellStyle name="Normal 2 5" xfId="44" xr:uid="{00000000-0005-0000-0000-00002F000000}"/>
    <cellStyle name="Normal 2 6" xfId="45" xr:uid="{00000000-0005-0000-0000-000030000000}"/>
    <cellStyle name="Normal 2 7" xfId="46" xr:uid="{00000000-0005-0000-0000-000031000000}"/>
    <cellStyle name="Normal 2 8" xfId="47" xr:uid="{00000000-0005-0000-0000-000032000000}"/>
    <cellStyle name="Normal 2_Dashboard ver 2.2 ES" xfId="48" xr:uid="{00000000-0005-0000-0000-000033000000}"/>
    <cellStyle name="Normal 2_Ficticia HIV Dashboard_ES - Set Up and Maintenance Guide" xfId="49" xr:uid="{00000000-0005-0000-0000-000034000000}"/>
    <cellStyle name="Normal 2_Prototipo" xfId="50" xr:uid="{00000000-0005-0000-0000-000035000000}"/>
    <cellStyle name="Normal 3" xfId="51" xr:uid="{00000000-0005-0000-0000-000036000000}"/>
    <cellStyle name="Normal 4" xfId="52" xr:uid="{00000000-0005-0000-0000-000037000000}"/>
    <cellStyle name="Normal 5" xfId="53" xr:uid="{00000000-0005-0000-0000-000038000000}"/>
    <cellStyle name="Normal 6" xfId="54" xr:uid="{00000000-0005-0000-0000-000039000000}"/>
    <cellStyle name="Normal 7" xfId="55" xr:uid="{00000000-0005-0000-0000-00003A000000}"/>
    <cellStyle name="Normal 8" xfId="56" xr:uid="{00000000-0005-0000-0000-00003B000000}"/>
    <cellStyle name="Normal_TZ_R3HIV_Phase_2_21_August_08" xfId="57" xr:uid="{00000000-0005-0000-0000-00003C000000}"/>
    <cellStyle name="Note" xfId="58" xr:uid="{00000000-0005-0000-0000-00003D000000}"/>
    <cellStyle name="Output" xfId="59" xr:uid="{00000000-0005-0000-0000-00003E000000}"/>
    <cellStyle name="Porcentaje" xfId="60" builtinId="5"/>
    <cellStyle name="Porcentual 2" xfId="61" xr:uid="{00000000-0005-0000-0000-000040000000}"/>
    <cellStyle name="Porcentual 3" xfId="62" xr:uid="{00000000-0005-0000-0000-000041000000}"/>
    <cellStyle name="Porcentual 4" xfId="63" xr:uid="{00000000-0005-0000-0000-000042000000}"/>
    <cellStyle name="Porcentual 5" xfId="64" xr:uid="{00000000-0005-0000-0000-000043000000}"/>
    <cellStyle name="Porcentual 6" xfId="65" xr:uid="{00000000-0005-0000-0000-000044000000}"/>
    <cellStyle name="Porcentual 7" xfId="66" xr:uid="{00000000-0005-0000-0000-000045000000}"/>
    <cellStyle name="Porcentual 8" xfId="67" xr:uid="{00000000-0005-0000-0000-000046000000}"/>
    <cellStyle name="Title" xfId="68" xr:uid="{00000000-0005-0000-0000-000047000000}"/>
    <cellStyle name="Título 3 2" xfId="69" xr:uid="{00000000-0005-0000-0000-000048000000}"/>
    <cellStyle name="Título 3 3" xfId="70" xr:uid="{00000000-0005-0000-0000-000049000000}"/>
    <cellStyle name="Título 3 3_Prototipo" xfId="71" xr:uid="{00000000-0005-0000-0000-00004A000000}"/>
    <cellStyle name="Título 3 3_PrototipoRep1" xfId="72" xr:uid="{00000000-0005-0000-0000-00004B000000}"/>
    <cellStyle name="Título 3 4" xfId="73" xr:uid="{00000000-0005-0000-0000-00004C000000}"/>
    <cellStyle name="Título 3 5" xfId="74" xr:uid="{00000000-0005-0000-0000-00004D000000}"/>
    <cellStyle name="Título 3 6" xfId="75" xr:uid="{00000000-0005-0000-0000-00004E000000}"/>
    <cellStyle name="Título 3 7" xfId="76" xr:uid="{00000000-0005-0000-0000-00004F000000}"/>
    <cellStyle name="Título 3 8" xfId="77" xr:uid="{00000000-0005-0000-0000-000050000000}"/>
    <cellStyle name="Warning Text" xfId="78" xr:uid="{00000000-0005-0000-0000-000051000000}"/>
  </cellStyles>
  <dxfs count="72">
    <dxf>
      <font>
        <b val="0"/>
        <condense val="0"/>
        <extend val="0"/>
        <sz val="11"/>
        <color indexed="8"/>
      </font>
      <fill>
        <patternFill patternType="solid">
          <fgColor indexed="34"/>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29"/>
          <bgColor indexed="46"/>
        </patternFill>
      </fill>
    </dxf>
    <dxf>
      <font>
        <b val="0"/>
        <condense val="0"/>
        <extend val="0"/>
        <sz val="11"/>
        <color indexed="8"/>
      </font>
      <fill>
        <patternFill patternType="solid">
          <fgColor indexed="34"/>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29"/>
          <bgColor indexed="46"/>
        </patternFill>
      </fill>
    </dxf>
    <dxf>
      <font>
        <b/>
        <i val="0"/>
        <condense val="0"/>
        <extend val="0"/>
        <sz val="11"/>
        <color indexed="8"/>
      </font>
      <fill>
        <patternFill patternType="solid">
          <fgColor indexed="19"/>
          <bgColor indexed="11"/>
        </patternFill>
      </fill>
    </dxf>
    <dxf>
      <font>
        <b/>
        <i val="0"/>
        <condense val="0"/>
        <extend val="0"/>
        <sz val="11"/>
        <color indexed="8"/>
      </font>
      <fill>
        <patternFill patternType="solid">
          <fgColor indexed="51"/>
          <bgColor indexed="13"/>
        </patternFill>
      </fill>
    </dxf>
    <dxf>
      <font>
        <b/>
        <i val="0"/>
        <condense val="0"/>
        <extend val="0"/>
        <sz val="11"/>
        <color indexed="9"/>
      </font>
      <fill>
        <patternFill patternType="solid">
          <fgColor indexed="46"/>
          <bgColor indexed="61"/>
        </patternFill>
      </fill>
    </dxf>
    <dxf>
      <font>
        <b/>
        <i val="0"/>
        <condense val="0"/>
        <extend val="0"/>
        <sz val="11"/>
        <color indexed="8"/>
      </font>
      <fill>
        <patternFill patternType="solid">
          <fgColor indexed="19"/>
          <bgColor indexed="11"/>
        </patternFill>
      </fill>
    </dxf>
    <dxf>
      <font>
        <b/>
        <i val="0"/>
        <condense val="0"/>
        <extend val="0"/>
        <sz val="11"/>
        <color indexed="8"/>
      </font>
      <fill>
        <patternFill patternType="solid">
          <fgColor indexed="51"/>
          <bgColor indexed="13"/>
        </patternFill>
      </fill>
    </dxf>
    <dxf>
      <font>
        <b/>
        <i val="0"/>
        <condense val="0"/>
        <extend val="0"/>
        <sz val="11"/>
        <color indexed="9"/>
      </font>
      <fill>
        <patternFill patternType="solid">
          <fgColor indexed="46"/>
          <bgColor indexed="61"/>
        </patternFill>
      </fill>
    </dxf>
    <dxf>
      <font>
        <b/>
        <i val="0"/>
        <condense val="0"/>
        <extend val="0"/>
        <sz val="11"/>
        <color indexed="8"/>
      </font>
      <fill>
        <patternFill patternType="solid">
          <fgColor indexed="19"/>
          <bgColor indexed="11"/>
        </patternFill>
      </fill>
    </dxf>
    <dxf>
      <font>
        <b/>
        <i val="0"/>
        <condense val="0"/>
        <extend val="0"/>
        <sz val="11"/>
        <color indexed="8"/>
      </font>
      <fill>
        <patternFill patternType="solid">
          <fgColor indexed="51"/>
          <bgColor indexed="13"/>
        </patternFill>
      </fill>
    </dxf>
    <dxf>
      <font>
        <b/>
        <i val="0"/>
        <condense val="0"/>
        <extend val="0"/>
        <sz val="11"/>
        <color indexed="9"/>
      </font>
      <fill>
        <patternFill patternType="solid">
          <fgColor indexed="46"/>
          <bgColor indexed="61"/>
        </patternFill>
      </fill>
    </dxf>
    <dxf>
      <font>
        <b/>
        <i val="0"/>
        <condense val="0"/>
        <extend val="0"/>
        <sz val="11"/>
        <color indexed="8"/>
      </font>
      <fill>
        <patternFill patternType="solid">
          <fgColor indexed="19"/>
          <bgColor indexed="11"/>
        </patternFill>
      </fill>
    </dxf>
    <dxf>
      <font>
        <b/>
        <i val="0"/>
        <condense val="0"/>
        <extend val="0"/>
        <sz val="11"/>
        <color indexed="8"/>
      </font>
      <fill>
        <patternFill patternType="solid">
          <fgColor indexed="51"/>
          <bgColor indexed="13"/>
        </patternFill>
      </fill>
    </dxf>
    <dxf>
      <font>
        <b/>
        <i val="0"/>
        <condense val="0"/>
        <extend val="0"/>
        <sz val="11"/>
        <color indexed="9"/>
      </font>
      <fill>
        <patternFill patternType="solid">
          <fgColor indexed="46"/>
          <bgColor indexed="61"/>
        </patternFill>
      </fill>
    </dxf>
    <dxf>
      <font>
        <b/>
        <i val="0"/>
        <condense val="0"/>
        <extend val="0"/>
        <sz val="11"/>
        <color indexed="8"/>
      </font>
      <fill>
        <patternFill patternType="solid">
          <fgColor indexed="19"/>
          <bgColor indexed="11"/>
        </patternFill>
      </fill>
    </dxf>
    <dxf>
      <font>
        <b/>
        <i val="0"/>
        <condense val="0"/>
        <extend val="0"/>
        <sz val="11"/>
        <color indexed="8"/>
      </font>
      <fill>
        <patternFill patternType="solid">
          <fgColor indexed="51"/>
          <bgColor indexed="13"/>
        </patternFill>
      </fill>
    </dxf>
    <dxf>
      <font>
        <b/>
        <i val="0"/>
        <condense val="0"/>
        <extend val="0"/>
        <sz val="11"/>
        <color indexed="9"/>
      </font>
      <fill>
        <patternFill patternType="solid">
          <fgColor indexed="46"/>
          <bgColor indexed="61"/>
        </patternFill>
      </fill>
    </dxf>
    <dxf>
      <font>
        <b/>
        <i val="0"/>
        <condense val="0"/>
        <extend val="0"/>
        <sz val="11"/>
        <color indexed="8"/>
      </font>
      <fill>
        <patternFill patternType="solid">
          <fgColor indexed="19"/>
          <bgColor indexed="11"/>
        </patternFill>
      </fill>
    </dxf>
    <dxf>
      <font>
        <b/>
        <i val="0"/>
        <condense val="0"/>
        <extend val="0"/>
        <sz val="11"/>
        <color indexed="8"/>
      </font>
      <fill>
        <patternFill patternType="solid">
          <fgColor indexed="51"/>
          <bgColor indexed="13"/>
        </patternFill>
      </fill>
    </dxf>
    <dxf>
      <font>
        <b/>
        <i val="0"/>
        <condense val="0"/>
        <extend val="0"/>
        <sz val="11"/>
        <color indexed="9"/>
      </font>
      <fill>
        <patternFill patternType="solid">
          <fgColor indexed="46"/>
          <bgColor indexed="61"/>
        </patternFill>
      </fill>
    </dxf>
    <dxf>
      <font>
        <b/>
        <i val="0"/>
        <condense val="0"/>
        <extend val="0"/>
        <sz val="11"/>
        <color indexed="8"/>
      </font>
      <fill>
        <patternFill patternType="solid">
          <fgColor indexed="19"/>
          <bgColor indexed="11"/>
        </patternFill>
      </fill>
    </dxf>
    <dxf>
      <font>
        <b/>
        <i val="0"/>
        <condense val="0"/>
        <extend val="0"/>
        <sz val="11"/>
        <color indexed="8"/>
      </font>
      <fill>
        <patternFill patternType="solid">
          <fgColor indexed="51"/>
          <bgColor indexed="13"/>
        </patternFill>
      </fill>
    </dxf>
    <dxf>
      <font>
        <b/>
        <i val="0"/>
        <condense val="0"/>
        <extend val="0"/>
        <sz val="11"/>
        <color indexed="9"/>
      </font>
      <fill>
        <patternFill patternType="solid">
          <fgColor indexed="46"/>
          <bgColor indexed="61"/>
        </patternFill>
      </fill>
    </dxf>
    <dxf>
      <font>
        <b/>
        <i val="0"/>
        <condense val="0"/>
        <extend val="0"/>
        <sz val="11"/>
        <color indexed="8"/>
      </font>
      <fill>
        <patternFill patternType="solid">
          <fgColor indexed="19"/>
          <bgColor indexed="11"/>
        </patternFill>
      </fill>
    </dxf>
    <dxf>
      <font>
        <b/>
        <i val="0"/>
        <condense val="0"/>
        <extend val="0"/>
        <sz val="11"/>
        <color indexed="8"/>
      </font>
      <fill>
        <patternFill patternType="solid">
          <fgColor indexed="51"/>
          <bgColor indexed="13"/>
        </patternFill>
      </fill>
    </dxf>
    <dxf>
      <font>
        <b/>
        <i val="0"/>
        <condense val="0"/>
        <extend val="0"/>
        <sz val="11"/>
        <color indexed="9"/>
      </font>
      <fill>
        <patternFill patternType="solid">
          <fgColor indexed="46"/>
          <bgColor indexed="61"/>
        </patternFill>
      </fill>
    </dxf>
    <dxf>
      <font>
        <b/>
        <i val="0"/>
        <condense val="0"/>
        <extend val="0"/>
        <sz val="11"/>
        <color indexed="8"/>
      </font>
      <fill>
        <patternFill patternType="solid">
          <fgColor indexed="19"/>
          <bgColor indexed="11"/>
        </patternFill>
      </fill>
    </dxf>
    <dxf>
      <font>
        <b/>
        <i val="0"/>
        <condense val="0"/>
        <extend val="0"/>
        <sz val="11"/>
        <color indexed="8"/>
      </font>
      <fill>
        <patternFill patternType="solid">
          <fgColor indexed="51"/>
          <bgColor indexed="13"/>
        </patternFill>
      </fill>
    </dxf>
    <dxf>
      <font>
        <b/>
        <i val="0"/>
        <condense val="0"/>
        <extend val="0"/>
        <sz val="11"/>
        <color indexed="9"/>
      </font>
      <fill>
        <patternFill patternType="solid">
          <fgColor indexed="46"/>
          <bgColor indexed="61"/>
        </patternFill>
      </fill>
    </dxf>
    <dxf>
      <font>
        <b/>
        <i val="0"/>
        <condense val="0"/>
        <extend val="0"/>
        <sz val="11"/>
        <color indexed="8"/>
      </font>
      <fill>
        <patternFill patternType="solid">
          <fgColor indexed="19"/>
          <bgColor indexed="11"/>
        </patternFill>
      </fill>
    </dxf>
    <dxf>
      <font>
        <b/>
        <i val="0"/>
        <condense val="0"/>
        <extend val="0"/>
        <sz val="11"/>
        <color indexed="8"/>
      </font>
      <fill>
        <patternFill patternType="solid">
          <fgColor indexed="51"/>
          <bgColor indexed="13"/>
        </patternFill>
      </fill>
    </dxf>
    <dxf>
      <font>
        <b/>
        <i val="0"/>
        <condense val="0"/>
        <extend val="0"/>
        <sz val="11"/>
        <color indexed="9"/>
      </font>
      <fill>
        <patternFill patternType="solid">
          <fgColor indexed="46"/>
          <bgColor indexed="61"/>
        </patternFill>
      </fill>
    </dxf>
    <dxf>
      <font>
        <b/>
        <i val="0"/>
        <condense val="0"/>
        <extend val="0"/>
        <sz val="11"/>
        <color indexed="8"/>
      </font>
      <fill>
        <patternFill patternType="solid">
          <fgColor indexed="19"/>
          <bgColor indexed="11"/>
        </patternFill>
      </fill>
    </dxf>
    <dxf>
      <font>
        <b/>
        <i val="0"/>
        <condense val="0"/>
        <extend val="0"/>
        <sz val="11"/>
        <color indexed="8"/>
      </font>
      <fill>
        <patternFill patternType="solid">
          <fgColor indexed="51"/>
          <bgColor indexed="13"/>
        </patternFill>
      </fill>
    </dxf>
    <dxf>
      <font>
        <b/>
        <i val="0"/>
        <condense val="0"/>
        <extend val="0"/>
        <sz val="11"/>
        <color indexed="9"/>
      </font>
      <fill>
        <patternFill patternType="solid">
          <fgColor indexed="46"/>
          <bgColor indexed="61"/>
        </patternFill>
      </fill>
    </dxf>
    <dxf>
      <font>
        <b/>
        <i val="0"/>
        <condense val="0"/>
        <extend val="0"/>
        <sz val="11"/>
        <color indexed="8"/>
      </font>
      <fill>
        <patternFill patternType="solid">
          <fgColor indexed="19"/>
          <bgColor indexed="11"/>
        </patternFill>
      </fill>
    </dxf>
    <dxf>
      <font>
        <b/>
        <i val="0"/>
        <condense val="0"/>
        <extend val="0"/>
        <sz val="11"/>
        <color indexed="8"/>
      </font>
      <fill>
        <patternFill patternType="solid">
          <fgColor indexed="51"/>
          <bgColor indexed="13"/>
        </patternFill>
      </fill>
    </dxf>
    <dxf>
      <font>
        <b/>
        <i val="0"/>
        <condense val="0"/>
        <extend val="0"/>
        <sz val="11"/>
        <color indexed="9"/>
      </font>
      <fill>
        <patternFill patternType="solid">
          <fgColor indexed="46"/>
          <bgColor indexed="61"/>
        </patternFill>
      </fill>
    </dxf>
    <dxf>
      <font>
        <b/>
        <i val="0"/>
        <condense val="0"/>
        <extend val="0"/>
        <sz val="11"/>
        <color indexed="8"/>
      </font>
      <fill>
        <patternFill patternType="solid">
          <fgColor indexed="19"/>
          <bgColor indexed="11"/>
        </patternFill>
      </fill>
    </dxf>
    <dxf>
      <font>
        <b/>
        <i val="0"/>
        <condense val="0"/>
        <extend val="0"/>
        <sz val="11"/>
        <color indexed="8"/>
      </font>
      <fill>
        <patternFill patternType="solid">
          <fgColor indexed="51"/>
          <bgColor indexed="13"/>
        </patternFill>
      </fill>
    </dxf>
    <dxf>
      <font>
        <b/>
        <i val="0"/>
        <condense val="0"/>
        <extend val="0"/>
        <sz val="11"/>
        <color indexed="9"/>
      </font>
      <fill>
        <patternFill patternType="solid">
          <fgColor indexed="46"/>
          <bgColor indexed="61"/>
        </patternFill>
      </fill>
    </dxf>
    <dxf>
      <font>
        <b val="0"/>
        <condense val="0"/>
        <extend val="0"/>
        <sz val="11"/>
        <color indexed="8"/>
      </font>
      <fill>
        <patternFill patternType="solid">
          <fgColor indexed="34"/>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29"/>
          <bgColor indexed="46"/>
        </patternFill>
      </fill>
    </dxf>
    <dxf>
      <font>
        <b/>
        <i val="0"/>
        <condense val="0"/>
        <extend val="0"/>
        <sz val="11"/>
        <color indexed="8"/>
      </font>
      <fill>
        <patternFill patternType="solid">
          <fgColor indexed="51"/>
          <bgColor indexed="13"/>
        </patternFill>
      </fill>
    </dxf>
    <dxf>
      <font>
        <b/>
        <i val="0"/>
        <condense val="0"/>
        <extend val="0"/>
        <sz val="11"/>
        <color indexed="8"/>
      </font>
      <fill>
        <patternFill patternType="solid">
          <fgColor indexed="19"/>
          <bgColor indexed="11"/>
        </patternFill>
      </fill>
    </dxf>
    <dxf>
      <font>
        <b/>
        <i val="0"/>
        <condense val="0"/>
        <extend val="0"/>
        <sz val="11"/>
        <color indexed="8"/>
      </font>
      <fill>
        <patternFill patternType="solid">
          <fgColor indexed="46"/>
          <bgColor indexed="61"/>
        </patternFill>
      </fill>
    </dxf>
    <dxf>
      <font>
        <b val="0"/>
        <condense val="0"/>
        <extend val="0"/>
        <sz val="11"/>
        <color indexed="9"/>
      </font>
      <fill>
        <patternFill patternType="solid">
          <fgColor indexed="29"/>
          <bgColor indexed="46"/>
        </patternFill>
      </fill>
    </dxf>
    <dxf>
      <font>
        <b val="0"/>
        <condense val="0"/>
        <extend val="0"/>
        <sz val="11"/>
        <color indexed="8"/>
      </font>
      <fill>
        <patternFill patternType="solid">
          <fgColor indexed="51"/>
          <bgColor indexed="13"/>
        </patternFill>
      </fill>
    </dxf>
    <dxf>
      <font>
        <b val="0"/>
        <condense val="0"/>
        <extend val="0"/>
        <sz val="11"/>
        <color indexed="8"/>
      </font>
      <fill>
        <patternFill patternType="solid">
          <fgColor indexed="19"/>
          <bgColor indexed="11"/>
        </patternFill>
      </fill>
    </dxf>
    <dxf>
      <font>
        <b val="0"/>
        <condense val="0"/>
        <extend val="0"/>
        <sz val="11"/>
        <color indexed="8"/>
      </font>
      <fill>
        <patternFill patternType="solid">
          <fgColor indexed="34"/>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29"/>
          <bgColor indexed="46"/>
        </patternFill>
      </fill>
    </dxf>
    <dxf>
      <font>
        <b val="0"/>
        <condense val="0"/>
        <extend val="0"/>
        <sz val="11"/>
        <color indexed="8"/>
      </font>
      <fill>
        <patternFill patternType="solid">
          <fgColor indexed="41"/>
          <bgColor indexed="9"/>
        </patternFill>
      </fill>
    </dxf>
    <dxf>
      <font>
        <b val="0"/>
        <condense val="0"/>
        <extend val="0"/>
        <sz val="11"/>
        <color indexed="8"/>
      </font>
      <fill>
        <patternFill patternType="solid">
          <fgColor indexed="51"/>
          <bgColor indexed="50"/>
        </patternFill>
      </fill>
    </dxf>
    <dxf>
      <font>
        <b val="0"/>
        <condense val="0"/>
        <extend val="0"/>
        <sz val="11"/>
        <color indexed="8"/>
      </font>
      <fill>
        <patternFill patternType="solid">
          <fgColor indexed="46"/>
          <bgColor indexed="61"/>
        </patternFill>
      </fill>
    </dxf>
    <dxf>
      <font>
        <b val="0"/>
        <condense val="0"/>
        <extend val="0"/>
        <sz val="11"/>
        <color indexed="8"/>
      </font>
      <fill>
        <patternFill patternType="solid">
          <fgColor indexed="34"/>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29"/>
          <bgColor indexed="46"/>
        </patternFill>
      </fill>
    </dxf>
    <dxf>
      <font>
        <b val="0"/>
        <condense val="0"/>
        <extend val="0"/>
        <sz val="11"/>
        <color indexed="8"/>
      </font>
      <fill>
        <patternFill patternType="solid">
          <fgColor indexed="34"/>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29"/>
          <bgColor indexed="46"/>
        </patternFill>
      </fill>
    </dxf>
    <dxf>
      <font>
        <b val="0"/>
        <condense val="0"/>
        <extend val="0"/>
        <sz val="11"/>
        <color indexed="9"/>
      </font>
      <fill>
        <patternFill patternType="solid">
          <fgColor indexed="32"/>
          <bgColor indexed="8"/>
        </patternFill>
      </fill>
    </dxf>
    <dxf>
      <font>
        <b val="0"/>
        <condense val="0"/>
        <extend val="0"/>
        <sz val="11"/>
        <color indexed="8"/>
      </font>
      <fill>
        <patternFill patternType="solid">
          <fgColor indexed="19"/>
          <bgColor indexed="11"/>
        </patternFill>
      </fill>
    </dxf>
    <dxf>
      <font>
        <b val="0"/>
        <condense val="0"/>
        <extend val="0"/>
        <sz val="11"/>
        <color indexed="9"/>
      </font>
      <fill>
        <patternFill patternType="solid">
          <fgColor indexed="59"/>
          <bgColor indexed="63"/>
        </patternFill>
      </fill>
    </dxf>
    <dxf>
      <font>
        <b val="0"/>
        <condense val="0"/>
        <extend val="0"/>
        <sz val="11"/>
        <color indexed="8"/>
      </font>
      <fill>
        <patternFill patternType="solid">
          <fgColor indexed="34"/>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46"/>
          <bgColor indexed="6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33CC33"/>
      <rgbColor rgb="00800080"/>
      <rgbColor rgb="000070C0"/>
      <rgbColor rgb="00C0C0C0"/>
      <rgbColor rgb="00808080"/>
      <rgbColor rgb="0093CDDD"/>
      <rgbColor rgb="00993366"/>
      <rgbColor rgb="00FFFFCC"/>
      <rgbColor rgb="00CCFFFF"/>
      <rgbColor rgb="0042211C"/>
      <rgbColor rgb="00FF8080"/>
      <rgbColor rgb="000066CC"/>
      <rgbColor rgb="00CCC1DA"/>
      <rgbColor rgb="00141312"/>
      <rgbColor rgb="00FF00FF"/>
      <rgbColor rgb="00FFF88F"/>
      <rgbColor rgb="0000FFFF"/>
      <rgbColor rgb="00800080"/>
      <rgbColor rgb="00800000"/>
      <rgbColor rgb="00376092"/>
      <rgbColor rgb="000000FF"/>
      <rgbColor rgb="0000CCFF"/>
      <rgbColor rgb="00FFF8EF"/>
      <rgbColor rgb="00CCFFCC"/>
      <rgbColor rgb="00FFFF99"/>
      <rgbColor rgb="0099CCFF"/>
      <rgbColor rgb="00FF99CC"/>
      <rgbColor rgb="00FF717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F5050"/>
      <rgbColor rgb="00333399"/>
      <rgbColor rgb="00333333"/>
    </indexedColors>
    <mruColors>
      <color rgb="FF99FF99"/>
      <color rgb="FFFFFF99"/>
      <color rgb="FFFFCC66"/>
      <color rgb="FFFF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3264411563755"/>
          <c:y val="0.11848369337156096"/>
          <c:w val="0.83505154639175261"/>
          <c:h val="0.55847955122951465"/>
        </c:manualLayout>
      </c:layout>
      <c:barChart>
        <c:barDir val="col"/>
        <c:grouping val="clustered"/>
        <c:varyColors val="0"/>
        <c:ser>
          <c:idx val="0"/>
          <c:order val="0"/>
          <c:tx>
            <c:strRef>
              <c:f>'Introducción de datos'!$C$40</c:f>
              <c:strCache>
                <c:ptCount val="1"/>
                <c:pt idx="0">
                  <c:v>Presupuesto acumulado (en $)</c:v>
                </c:pt>
              </c:strCache>
            </c:strRef>
          </c:tx>
          <c:spPr>
            <a:solidFill>
              <a:schemeClr val="accent6"/>
            </a:solidFill>
            <a:ln>
              <a:noFill/>
            </a:ln>
            <a:effectLst/>
          </c:spPr>
          <c:invertIfNegative val="0"/>
          <c:dLbls>
            <c:dLbl>
              <c:idx val="0"/>
              <c:layout>
                <c:manualLayout>
                  <c:x val="-1.7000657169869724E-5"/>
                  <c:y val="1.12757430689895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D7-475C-8914-99F155F0FC2D}"/>
                </c:ext>
              </c:extLst>
            </c:dLbl>
            <c:dLbl>
              <c:idx val="1"/>
              <c:layout>
                <c:manualLayout>
                  <c:x val="0"/>
                  <c:y val="1.4308746700256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D7-475C-8914-99F155F0FC2D}"/>
                </c:ext>
              </c:extLst>
            </c:dLbl>
            <c:dLbl>
              <c:idx val="2"/>
              <c:layout>
                <c:manualLayout>
                  <c:x val="0"/>
                  <c:y val="1.451731151745856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D7-475C-8914-99F155F0FC2D}"/>
                </c:ext>
              </c:extLst>
            </c:dLbl>
            <c:dLbl>
              <c:idx val="3"/>
              <c:layout>
                <c:manualLayout>
                  <c:x val="-2.3650238009252731E-4"/>
                  <c:y val="8.18146358597761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ED7-475C-8914-99F155F0FC2D}"/>
                </c:ext>
              </c:extLst>
            </c:dLbl>
            <c:dLbl>
              <c:idx val="4"/>
              <c:layout>
                <c:manualLayout>
                  <c:x val="-2.6357500675539451E-3"/>
                  <c:y val="-1.11696761518888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ED7-475C-8914-99F155F0FC2D}"/>
                </c:ext>
              </c:extLst>
            </c:dLbl>
            <c:dLbl>
              <c:idx val="5"/>
              <c:layout>
                <c:manualLayout>
                  <c:x val="-9.5959264914249765E-3"/>
                  <c:y val="2.05670394827519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ED7-475C-8914-99F155F0FC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datos'!$B$41:$B$46</c:f>
              <c:strCache>
                <c:ptCount val="4"/>
                <c:pt idx="0">
                  <c:v>MÓDULO 1 - Estrategias nacionales de salud </c:v>
                </c:pt>
                <c:pt idx="1">
                  <c:v>MÓDULO 2 - Prestación de servicios intregrados y mejora de la calidad </c:v>
                </c:pt>
                <c:pt idx="2">
                  <c:v>MÓDULO 3 - Gestión de programas </c:v>
                </c:pt>
                <c:pt idx="3">
                  <c:v>MÓDULO 4 - Sistemas de información en salud y monitoreo y evaluación </c:v>
                </c:pt>
              </c:strCache>
            </c:strRef>
          </c:cat>
          <c:val>
            <c:numRef>
              <c:f>'Introducción de datos'!$C$41:$C$46</c:f>
              <c:numCache>
                <c:formatCode>#,###</c:formatCode>
                <c:ptCount val="6"/>
                <c:pt idx="0">
                  <c:v>59735</c:v>
                </c:pt>
                <c:pt idx="1">
                  <c:v>880821</c:v>
                </c:pt>
                <c:pt idx="2">
                  <c:v>355481</c:v>
                </c:pt>
                <c:pt idx="3">
                  <c:v>131653</c:v>
                </c:pt>
              </c:numCache>
            </c:numRef>
          </c:val>
          <c:extLst>
            <c:ext xmlns:c16="http://schemas.microsoft.com/office/drawing/2014/chart" uri="{C3380CC4-5D6E-409C-BE32-E72D297353CC}">
              <c16:uniqueId val="{00000006-BED7-475C-8914-99F155F0FC2D}"/>
            </c:ext>
          </c:extLst>
        </c:ser>
        <c:ser>
          <c:idx val="1"/>
          <c:order val="1"/>
          <c:tx>
            <c:strRef>
              <c:f>'Introducción de datos'!$D$40</c:f>
              <c:strCache>
                <c:ptCount val="1"/>
                <c:pt idx="0">
                  <c:v>Gastos acumulados (en $)</c:v>
                </c:pt>
              </c:strCache>
            </c:strRef>
          </c:tx>
          <c:spPr>
            <a:solidFill>
              <a:schemeClr val="accent5"/>
            </a:solidFill>
            <a:ln>
              <a:noFill/>
            </a:ln>
            <a:effectLst/>
          </c:spPr>
          <c:invertIfNegative val="0"/>
          <c:dLbls>
            <c:dLbl>
              <c:idx val="0"/>
              <c:layout>
                <c:manualLayout>
                  <c:x val="1.6792871359993994E-2"/>
                  <c:y val="9.5391644668376963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BED7-475C-8914-99F155F0FC2D}"/>
                </c:ext>
              </c:extLst>
            </c:dLbl>
            <c:dLbl>
              <c:idx val="1"/>
              <c:layout>
                <c:manualLayout>
                  <c:x val="1.6792871359993994E-2"/>
                  <c:y val="1.4308746700256498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BED7-475C-8914-99F155F0FC2D}"/>
                </c:ext>
              </c:extLst>
            </c:dLbl>
            <c:dLbl>
              <c:idx val="2"/>
              <c:layout>
                <c:manualLayout>
                  <c:x val="1.2974428627106243E-2"/>
                  <c:y val="9.7256031563856763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BED7-475C-8914-99F155F0FC2D}"/>
                </c:ext>
              </c:extLst>
            </c:dLbl>
            <c:dLbl>
              <c:idx val="3"/>
              <c:layout>
                <c:manualLayout>
                  <c:x val="1.6556358483122351E-2"/>
                  <c:y val="1.0880197845913825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BED7-475C-8914-99F155F0FC2D}"/>
                </c:ext>
              </c:extLst>
            </c:dLbl>
            <c:dLbl>
              <c:idx val="4"/>
              <c:layout>
                <c:manualLayout>
                  <c:x val="1.2231548940753682E-2"/>
                  <c:y val="1.1543394176533781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BED7-475C-8914-99F155F0FC2D}"/>
                </c:ext>
              </c:extLst>
            </c:dLbl>
            <c:dLbl>
              <c:idx val="5"/>
              <c:layout>
                <c:manualLayout>
                  <c:x val="1.6792871359994039E-2"/>
                  <c:y val="2.3847911167094268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BED7-475C-8914-99F155F0FC2D}"/>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Y"/>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'Introducción de datos'!$B$41:$B$46</c:f>
              <c:strCache>
                <c:ptCount val="4"/>
                <c:pt idx="0">
                  <c:v>MÓDULO 1 - Estrategias nacionales de salud </c:v>
                </c:pt>
                <c:pt idx="1">
                  <c:v>MÓDULO 2 - Prestación de servicios intregrados y mejora de la calidad </c:v>
                </c:pt>
                <c:pt idx="2">
                  <c:v>MÓDULO 3 - Gestión de programas </c:v>
                </c:pt>
                <c:pt idx="3">
                  <c:v>MÓDULO 4 - Sistemas de información en salud y monitoreo y evaluación </c:v>
                </c:pt>
              </c:strCache>
            </c:strRef>
          </c:cat>
          <c:val>
            <c:numRef>
              <c:f>'Introducción de datos'!$D$41:$D$46</c:f>
              <c:numCache>
                <c:formatCode>#,###.#####</c:formatCode>
                <c:ptCount val="6"/>
                <c:pt idx="0">
                  <c:v>39468</c:v>
                </c:pt>
                <c:pt idx="1">
                  <c:v>746888</c:v>
                </c:pt>
                <c:pt idx="2">
                  <c:v>294997</c:v>
                </c:pt>
                <c:pt idx="3">
                  <c:v>78408</c:v>
                </c:pt>
              </c:numCache>
            </c:numRef>
          </c:val>
          <c:extLst>
            <c:ext xmlns:c16="http://schemas.microsoft.com/office/drawing/2014/chart" uri="{C3380CC4-5D6E-409C-BE32-E72D297353CC}">
              <c16:uniqueId val="{0000000D-BED7-475C-8914-99F155F0FC2D}"/>
            </c:ext>
          </c:extLst>
        </c:ser>
        <c:dLbls>
          <c:showLegendKey val="0"/>
          <c:showVal val="0"/>
          <c:showCatName val="0"/>
          <c:showSerName val="0"/>
          <c:showPercent val="0"/>
          <c:showBubbleSize val="0"/>
        </c:dLbls>
        <c:gapWidth val="219"/>
        <c:overlap val="-27"/>
        <c:axId val="206734848"/>
        <c:axId val="206736384"/>
      </c:barChart>
      <c:catAx>
        <c:axId val="20673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206736384"/>
        <c:crossesAt val="0"/>
        <c:auto val="1"/>
        <c:lblAlgn val="ctr"/>
        <c:lblOffset val="100"/>
        <c:tickLblSkip val="1"/>
        <c:tickMarkSkip val="1"/>
        <c:noMultiLvlLbl val="0"/>
      </c:catAx>
      <c:valAx>
        <c:axId val="206736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206734848"/>
        <c:crossesAt val="1"/>
        <c:crossBetween val="between"/>
      </c:valAx>
      <c:spPr>
        <a:noFill/>
        <a:ln>
          <a:noFill/>
        </a:ln>
        <a:effectLst/>
      </c:spPr>
    </c:plotArea>
    <c:plotVisOnly val="0"/>
    <c:dispBlanksAs val="zero"/>
    <c:showDLblsOverMax val="0"/>
  </c:chart>
  <c:spPr>
    <a:solidFill>
      <a:schemeClr val="bg2"/>
    </a:solidFill>
    <a:ln w="9525" cap="flat" cmpd="sng" algn="ctr">
      <a:solidFill>
        <a:schemeClr val="tx1">
          <a:lumMod val="15000"/>
          <a:lumOff val="85000"/>
        </a:schemeClr>
      </a:solidFill>
      <a:round/>
    </a:ln>
    <a:effectLst/>
  </c:spPr>
  <c:txPr>
    <a:bodyPr/>
    <a:lstStyle/>
    <a:p>
      <a:pPr>
        <a:defRPr/>
      </a:pPr>
      <a:endParaRPr lang="es-PY"/>
    </a:p>
  </c:txPr>
  <c:printSettings>
    <c:headerFooter alignWithMargins="0"/>
    <c:pageMargins b="1" l="0.75000000000000278" r="0.75000000000000278" t="1" header="0.51180555555555562" footer="0.51180555555555562"/>
    <c:pageSetup firstPageNumber="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45775845952278"/>
          <c:y val="6.2542836373706293E-2"/>
          <c:w val="0.77845253588247953"/>
          <c:h val="0.66914902004387211"/>
        </c:manualLayout>
      </c:layout>
      <c:barChart>
        <c:barDir val="col"/>
        <c:grouping val="clustered"/>
        <c:varyColors val="0"/>
        <c:ser>
          <c:idx val="0"/>
          <c:order val="0"/>
          <c:tx>
            <c:v>Meta</c:v>
          </c:tx>
          <c:spPr>
            <a:solidFill>
              <a:schemeClr val="accent1"/>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5-69D3-4628-8C10-315F3EE65449}"/>
                </c:ext>
              </c:extLst>
            </c:dLbl>
            <c:dLbl>
              <c:idx val="2"/>
              <c:delete val="1"/>
              <c:extLst>
                <c:ext xmlns:c15="http://schemas.microsoft.com/office/drawing/2012/chart" uri="{CE6537A1-D6FC-4f65-9D91-7224C49458BB}"/>
                <c:ext xmlns:c16="http://schemas.microsoft.com/office/drawing/2014/chart" uri="{C3380CC4-5D6E-409C-BE32-E72D297353CC}">
                  <c16:uniqueId val="{00000004-69D3-4628-8C10-315F3EE65449}"/>
                </c:ext>
              </c:extLst>
            </c:dLbl>
            <c:dLbl>
              <c:idx val="3"/>
              <c:delete val="1"/>
              <c:extLst>
                <c:ext xmlns:c15="http://schemas.microsoft.com/office/drawing/2012/chart" uri="{CE6537A1-D6FC-4f65-9D91-7224C49458BB}"/>
                <c:ext xmlns:c16="http://schemas.microsoft.com/office/drawing/2014/chart" uri="{C3380CC4-5D6E-409C-BE32-E72D297353CC}">
                  <c16:uniqueId val="{00000003-69D3-4628-8C10-315F3EE6544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Calibri"/>
                    <a:ea typeface="Calibri"/>
                    <a:cs typeface="Calibri"/>
                  </a:defRPr>
                </a:pPr>
                <a:endParaRPr lang="es-PY"/>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'Introducción de datos'!$H$114:$S$114</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datos'!$H$120:$S$120</c:f>
              <c:numCache>
                <c:formatCode>0%</c:formatCode>
                <c:ptCount val="12"/>
                <c:pt idx="0" formatCode="0.00%">
                  <c:v>0.69</c:v>
                </c:pt>
              </c:numCache>
            </c:numRef>
          </c:val>
          <c:extLst>
            <c:ext xmlns:c16="http://schemas.microsoft.com/office/drawing/2014/chart" uri="{C3380CC4-5D6E-409C-BE32-E72D297353CC}">
              <c16:uniqueId val="{00000000-D8AA-4980-AD21-41E73CF35ECC}"/>
            </c:ext>
          </c:extLst>
        </c:ser>
        <c:ser>
          <c:idx val="1"/>
          <c:order val="1"/>
          <c:tx>
            <c:v>Logrado</c:v>
          </c:tx>
          <c:spPr>
            <a:solidFill>
              <a:schemeClr val="accent3"/>
            </a:solidFill>
            <a:ln>
              <a:noFill/>
            </a:ln>
            <a:effectLst/>
          </c:spPr>
          <c:invertIfNegative val="0"/>
          <c:dLbls>
            <c:dLbl>
              <c:idx val="0"/>
              <c:layout>
                <c:manualLayout>
                  <c:x val="-3.2011614922957871E-3"/>
                  <c:y val="0.1277447519035979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AA-4980-AD21-41E73CF35ECC}"/>
                </c:ext>
              </c:extLst>
            </c:dLbl>
            <c:dLbl>
              <c:idx val="1"/>
              <c:delete val="1"/>
              <c:extLst>
                <c:ext xmlns:c15="http://schemas.microsoft.com/office/drawing/2012/chart" uri="{CE6537A1-D6FC-4f65-9D91-7224C49458BB}"/>
                <c:ext xmlns:c16="http://schemas.microsoft.com/office/drawing/2014/chart" uri="{C3380CC4-5D6E-409C-BE32-E72D297353CC}">
                  <c16:uniqueId val="{00000000-69D3-4628-8C10-315F3EE65449}"/>
                </c:ext>
              </c:extLst>
            </c:dLbl>
            <c:dLbl>
              <c:idx val="2"/>
              <c:delete val="1"/>
              <c:extLst>
                <c:ext xmlns:c15="http://schemas.microsoft.com/office/drawing/2012/chart" uri="{CE6537A1-D6FC-4f65-9D91-7224C49458BB}"/>
                <c:ext xmlns:c16="http://schemas.microsoft.com/office/drawing/2014/chart" uri="{C3380CC4-5D6E-409C-BE32-E72D297353CC}">
                  <c16:uniqueId val="{00000001-69D3-4628-8C10-315F3EE65449}"/>
                </c:ext>
              </c:extLst>
            </c:dLbl>
            <c:dLbl>
              <c:idx val="3"/>
              <c:delete val="1"/>
              <c:extLst>
                <c:ext xmlns:c15="http://schemas.microsoft.com/office/drawing/2012/chart" uri="{CE6537A1-D6FC-4f65-9D91-7224C49458BB}"/>
                <c:ext xmlns:c16="http://schemas.microsoft.com/office/drawing/2014/chart" uri="{C3380CC4-5D6E-409C-BE32-E72D297353CC}">
                  <c16:uniqueId val="{00000002-69D3-4628-8C10-315F3EE65449}"/>
                </c:ext>
              </c:extLst>
            </c:dLbl>
            <c:dLbl>
              <c:idx val="8"/>
              <c:layout>
                <c:manualLayout>
                  <c:x val="2.5633579585578728E-2"/>
                  <c:y val="2.19806846896742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AA-4980-AD21-41E73CF35EC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Calibri"/>
                    <a:ea typeface="Calibri"/>
                    <a:cs typeface="Calibri"/>
                  </a:defRPr>
                </a:pPr>
                <a:endParaRPr lang="es-PY"/>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'Introducción de datos'!$H$114:$S$114</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datos'!$H$121:$S$121</c:f>
              <c:numCache>
                <c:formatCode>0%</c:formatCode>
                <c:ptCount val="12"/>
                <c:pt idx="0" formatCode="0.00%">
                  <c:v>0.75</c:v>
                </c:pt>
              </c:numCache>
            </c:numRef>
          </c:val>
          <c:extLst>
            <c:ext xmlns:c16="http://schemas.microsoft.com/office/drawing/2014/chart" uri="{C3380CC4-5D6E-409C-BE32-E72D297353CC}">
              <c16:uniqueId val="{00000003-D8AA-4980-AD21-41E73CF35ECC}"/>
            </c:ext>
          </c:extLst>
        </c:ser>
        <c:dLbls>
          <c:showLegendKey val="0"/>
          <c:showVal val="0"/>
          <c:showCatName val="0"/>
          <c:showSerName val="0"/>
          <c:showPercent val="0"/>
          <c:showBubbleSize val="0"/>
        </c:dLbls>
        <c:gapWidth val="404"/>
        <c:overlap val="-97"/>
        <c:axId val="207911936"/>
        <c:axId val="207921920"/>
      </c:barChart>
      <c:catAx>
        <c:axId val="207911936"/>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2700000" spcFirstLastPara="1" vertOverflow="ellipsis" wrap="square" anchor="ctr" anchorCtr="1"/>
          <a:lstStyle/>
          <a:p>
            <a:pPr>
              <a:defRPr lang="es-ES" sz="550" b="1" i="0" u="none" strike="noStrike" kern="1200" baseline="0">
                <a:solidFill>
                  <a:srgbClr val="000000"/>
                </a:solidFill>
                <a:latin typeface="Arial"/>
                <a:ea typeface="Arial"/>
                <a:cs typeface="Arial"/>
              </a:defRPr>
            </a:pPr>
            <a:endParaRPr lang="es-PY"/>
          </a:p>
        </c:txPr>
        <c:crossAx val="207921920"/>
        <c:crossesAt val="0"/>
        <c:auto val="1"/>
        <c:lblAlgn val="ctr"/>
        <c:lblOffset val="100"/>
        <c:tickLblSkip val="1"/>
        <c:tickMarkSkip val="1"/>
        <c:noMultiLvlLbl val="0"/>
      </c:catAx>
      <c:valAx>
        <c:axId val="207921920"/>
        <c:scaling>
          <c:orientation val="minMax"/>
        </c:scaling>
        <c:delete val="0"/>
        <c:axPos val="l"/>
        <c:numFmt formatCode="#,##0\ ;&quot; -&quot;#,##0\ ;&quot; - &quot;;@\ "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lang="es-ES" sz="475" b="0" i="0" u="none" strike="noStrike" kern="1200" baseline="0">
                <a:solidFill>
                  <a:srgbClr val="000000"/>
                </a:solidFill>
                <a:latin typeface="Arial"/>
                <a:ea typeface="Arial"/>
                <a:cs typeface="Arial"/>
              </a:defRPr>
            </a:pPr>
            <a:endParaRPr lang="es-PY"/>
          </a:p>
        </c:txPr>
        <c:crossAx val="207911936"/>
        <c:crossesAt val="1"/>
        <c:crossBetween val="between"/>
      </c:valAx>
      <c:spPr>
        <a:noFill/>
        <a:ln w="25400">
          <a:noFill/>
        </a:ln>
        <a:effectLst/>
      </c:spPr>
    </c:plotArea>
    <c:legend>
      <c:legendPos val="r"/>
      <c:layout>
        <c:manualLayout>
          <c:xMode val="edge"/>
          <c:yMode val="edge"/>
          <c:x val="0.24508068870639882"/>
          <c:y val="0.87609075043630213"/>
          <c:w val="0.33452631480099215"/>
          <c:h val="8.3769633507853727E-2"/>
        </c:manualLayout>
      </c:layout>
      <c:overlay val="0"/>
      <c:spPr>
        <a:solidFill>
          <a:srgbClr val="FFFFFF"/>
        </a:solidFill>
        <a:ln w="25400">
          <a:noFill/>
        </a:ln>
        <a:effectLst/>
      </c:spPr>
      <c:txPr>
        <a:bodyPr rot="0" spcFirstLastPara="1" vertOverflow="ellipsis" vert="horz" wrap="square" anchor="ctr" anchorCtr="1"/>
        <a:lstStyle/>
        <a:p>
          <a:pPr>
            <a:defRPr lang="es-ES" sz="620" b="0" i="0" u="none" strike="noStrike" kern="1200" baseline="0">
              <a:solidFill>
                <a:srgbClr val="000000"/>
              </a:solidFill>
              <a:latin typeface="Arial"/>
              <a:ea typeface="Arial"/>
              <a:cs typeface="Arial"/>
            </a:defRPr>
          </a:pPr>
          <a:endParaRPr lang="es-PY"/>
        </a:p>
      </c:txPr>
    </c:legend>
    <c:plotVisOnly val="0"/>
    <c:dispBlanksAs val="zero"/>
    <c:showDLblsOverMax val="0"/>
  </c:chart>
  <c:spPr>
    <a:solidFill>
      <a:schemeClr val="bg2"/>
    </a:solidFill>
    <a:ln w="9525" cap="flat" cmpd="sng" algn="ctr">
      <a:noFill/>
      <a:prstDash val="solid"/>
      <a:round/>
    </a:ln>
    <a:effectLst/>
  </c:spPr>
  <c:txPr>
    <a:bodyPr/>
    <a:lstStyle/>
    <a:p>
      <a:pPr>
        <a:defRPr sz="1100" b="0" i="0" u="none" strike="noStrike" baseline="0">
          <a:solidFill>
            <a:srgbClr val="000000"/>
          </a:solidFill>
          <a:latin typeface="Calibri"/>
          <a:ea typeface="Calibri"/>
          <a:cs typeface="Calibri"/>
        </a:defRPr>
      </a:pPr>
      <a:endParaRPr lang="es-PY"/>
    </a:p>
  </c:txPr>
  <c:printSettings>
    <c:headerFooter alignWithMargins="0"/>
    <c:pageMargins b="1" l="0.75000000000000278" r="0.75000000000000278"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9290521645688"/>
          <c:y val="0.12242300544628429"/>
          <c:w val="0.8589627413891695"/>
          <c:h val="0.65996240238046799"/>
        </c:manualLayout>
      </c:layout>
      <c:barChart>
        <c:barDir val="col"/>
        <c:grouping val="clustered"/>
        <c:varyColors val="0"/>
        <c:ser>
          <c:idx val="0"/>
          <c:order val="0"/>
          <c:tx>
            <c:v>Meta</c:v>
          </c:tx>
          <c:spPr>
            <a:solidFill>
              <a:schemeClr val="accent1"/>
            </a:solidFill>
            <a:ln>
              <a:noFill/>
            </a:ln>
            <a:effectLst/>
          </c:spPr>
          <c:invertIfNegative val="0"/>
          <c:dLbls>
            <c:dLbl>
              <c:idx val="0"/>
              <c:layout>
                <c:manualLayout>
                  <c:x val="3.1968327693986226E-3"/>
                  <c:y val="-1.0845005234636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01-4965-B232-7D144E6D6096}"/>
                </c:ext>
              </c:extLst>
            </c:dLbl>
            <c:dLbl>
              <c:idx val="1"/>
              <c:layout>
                <c:manualLayout>
                  <c:x val="-8.3555746595816074E-3"/>
                  <c:y val="-0.49569482892631772"/>
                </c:manualLayout>
              </c:layout>
              <c:tx>
                <c:rich>
                  <a:bodyPr/>
                  <a:lstStyle/>
                  <a:p>
                    <a:r>
                      <a:rPr lang="en-US"/>
                      <a:t>748</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831D-47B5-BC6C-5C340CC2167C}"/>
                </c:ext>
              </c:extLst>
            </c:dLbl>
            <c:dLbl>
              <c:idx val="2"/>
              <c:delete val="1"/>
              <c:extLst>
                <c:ext xmlns:c15="http://schemas.microsoft.com/office/drawing/2012/chart" uri="{CE6537A1-D6FC-4f65-9D91-7224C49458BB}"/>
                <c:ext xmlns:c16="http://schemas.microsoft.com/office/drawing/2014/chart" uri="{C3380CC4-5D6E-409C-BE32-E72D297353CC}">
                  <c16:uniqueId val="{0000000F-831D-47B5-BC6C-5C340CC2167C}"/>
                </c:ext>
              </c:extLst>
            </c:dLbl>
            <c:dLbl>
              <c:idx val="5"/>
              <c:delete val="1"/>
              <c:extLst>
                <c:ext xmlns:c15="http://schemas.microsoft.com/office/drawing/2012/chart" uri="{CE6537A1-D6FC-4f65-9D91-7224C49458BB}"/>
                <c:ext xmlns:c16="http://schemas.microsoft.com/office/drawing/2014/chart" uri="{C3380CC4-5D6E-409C-BE32-E72D297353CC}">
                  <c16:uniqueId val="{00000010-831D-47B5-BC6C-5C340CC2167C}"/>
                </c:ext>
              </c:extLst>
            </c:dLbl>
            <c:spPr>
              <a:noFill/>
              <a:ln>
                <a:noFill/>
              </a:ln>
              <a:effectLst/>
            </c:spPr>
            <c:txPr>
              <a:bodyPr rot="0" spcFirstLastPara="1" vertOverflow="ellipsis" vert="horz" wrap="square" anchor="ctr" anchorCtr="1"/>
              <a:lstStyle/>
              <a:p>
                <a:pPr>
                  <a:defRPr lang="es-ES" sz="1100" b="0" i="0" u="none" strike="noStrike" kern="1200" baseline="0">
                    <a:solidFill>
                      <a:srgbClr val="000000"/>
                    </a:solidFill>
                    <a:latin typeface="Calibri"/>
                    <a:ea typeface="Calibri"/>
                    <a:cs typeface="Calibri"/>
                  </a:defRPr>
                </a:pPr>
                <a:endParaRPr lang="es-P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datos'!$H$114:$S$114</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datos'!$H$116:$S$116</c:f>
              <c:numCache>
                <c:formatCode>#,##0.00</c:formatCode>
                <c:ptCount val="12"/>
                <c:pt idx="0" formatCode="#,##0">
                  <c:v>2826</c:v>
                </c:pt>
              </c:numCache>
            </c:numRef>
          </c:val>
          <c:extLst>
            <c:ext xmlns:c16="http://schemas.microsoft.com/office/drawing/2014/chart" uri="{C3380CC4-5D6E-409C-BE32-E72D297353CC}">
              <c16:uniqueId val="{00000001-1A01-4965-B232-7D144E6D6096}"/>
            </c:ext>
          </c:extLst>
        </c:ser>
        <c:ser>
          <c:idx val="1"/>
          <c:order val="1"/>
          <c:tx>
            <c:v>Logrado</c:v>
          </c:tx>
          <c:spPr>
            <a:solidFill>
              <a:schemeClr val="accent3"/>
            </a:solidFill>
            <a:ln>
              <a:noFill/>
            </a:ln>
            <a:effectLst/>
          </c:spPr>
          <c:invertIfNegative val="0"/>
          <c:cat>
            <c:strRef>
              <c:f>'Introducción de datos'!$H$114:$S$114</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datos'!$H$117:$S$117</c:f>
              <c:numCache>
                <c:formatCode>#,##0.00</c:formatCode>
                <c:ptCount val="12"/>
                <c:pt idx="0" formatCode="#,##0">
                  <c:v>2514</c:v>
                </c:pt>
              </c:numCache>
            </c:numRef>
          </c:val>
          <c:extLst>
            <c:ext xmlns:c16="http://schemas.microsoft.com/office/drawing/2014/chart" uri="{C3380CC4-5D6E-409C-BE32-E72D297353CC}">
              <c16:uniqueId val="{0000000A-1A01-4965-B232-7D144E6D6096}"/>
            </c:ext>
          </c:extLst>
        </c:ser>
        <c:dLbls>
          <c:showLegendKey val="0"/>
          <c:showVal val="0"/>
          <c:showCatName val="0"/>
          <c:showSerName val="0"/>
          <c:showPercent val="0"/>
          <c:showBubbleSize val="0"/>
        </c:dLbls>
        <c:gapWidth val="0"/>
        <c:overlap val="-100"/>
        <c:axId val="207994880"/>
        <c:axId val="207996416"/>
      </c:barChart>
      <c:catAx>
        <c:axId val="207994880"/>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2700000" spcFirstLastPara="1" vertOverflow="ellipsis" wrap="square" anchor="ctr" anchorCtr="1"/>
          <a:lstStyle/>
          <a:p>
            <a:pPr>
              <a:defRPr lang="es-ES" sz="550" b="1" i="0" u="none" strike="noStrike" kern="1200" baseline="0">
                <a:solidFill>
                  <a:srgbClr val="000000"/>
                </a:solidFill>
                <a:latin typeface="Arial"/>
                <a:ea typeface="Arial"/>
                <a:cs typeface="Arial"/>
              </a:defRPr>
            </a:pPr>
            <a:endParaRPr lang="es-PY"/>
          </a:p>
        </c:txPr>
        <c:crossAx val="207996416"/>
        <c:crossesAt val="0"/>
        <c:auto val="1"/>
        <c:lblAlgn val="ctr"/>
        <c:lblOffset val="100"/>
        <c:tickLblSkip val="1"/>
        <c:tickMarkSkip val="1"/>
        <c:noMultiLvlLbl val="0"/>
      </c:catAx>
      <c:valAx>
        <c:axId val="207996416"/>
        <c:scaling>
          <c:orientation val="minMax"/>
        </c:scaling>
        <c:delete val="0"/>
        <c:axPos val="l"/>
        <c:numFmt formatCode="#,##0\ ;&quot; -&quot;#,##0\ ;&quot; - &quot;;@\ "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lang="es-ES" sz="475" b="0" i="0" u="none" strike="noStrike" kern="1200" baseline="0">
                <a:solidFill>
                  <a:srgbClr val="000000"/>
                </a:solidFill>
                <a:latin typeface="Arial"/>
                <a:ea typeface="Arial"/>
                <a:cs typeface="Arial"/>
              </a:defRPr>
            </a:pPr>
            <a:endParaRPr lang="es-PY"/>
          </a:p>
        </c:txPr>
        <c:crossAx val="207994880"/>
        <c:crossesAt val="1"/>
        <c:crossBetween val="between"/>
      </c:valAx>
      <c:spPr>
        <a:noFill/>
        <a:ln w="25400">
          <a:noFill/>
        </a:ln>
        <a:effectLst/>
      </c:spPr>
    </c:plotArea>
    <c:legend>
      <c:legendPos val="r"/>
      <c:layout>
        <c:manualLayout>
          <c:xMode val="edge"/>
          <c:yMode val="edge"/>
          <c:x val="8.9947367690149868E-2"/>
          <c:y val="0.89464811717188475"/>
          <c:w val="0.53968392839783919"/>
          <c:h val="6.7357512953367921E-2"/>
        </c:manualLayout>
      </c:layout>
      <c:overlay val="0"/>
      <c:spPr>
        <a:solidFill>
          <a:srgbClr val="FFFFFF"/>
        </a:solidFill>
        <a:ln w="25400">
          <a:noFill/>
        </a:ln>
        <a:effectLst/>
      </c:spPr>
      <c:txPr>
        <a:bodyPr rot="0" spcFirstLastPara="1" vertOverflow="ellipsis" vert="horz" wrap="square" anchor="ctr" anchorCtr="1"/>
        <a:lstStyle/>
        <a:p>
          <a:pPr>
            <a:defRPr lang="es-ES" sz="620" b="0" i="0" u="none" strike="noStrike" kern="1200" baseline="0">
              <a:solidFill>
                <a:srgbClr val="000000"/>
              </a:solidFill>
              <a:latin typeface="Arial"/>
              <a:ea typeface="Arial"/>
              <a:cs typeface="Arial"/>
            </a:defRPr>
          </a:pPr>
          <a:endParaRPr lang="es-PY"/>
        </a:p>
      </c:txPr>
    </c:legend>
    <c:plotVisOnly val="0"/>
    <c:dispBlanksAs val="zero"/>
    <c:showDLblsOverMax val="0"/>
  </c:chart>
  <c:spPr>
    <a:solidFill>
      <a:schemeClr val="bg2"/>
    </a:solidFill>
    <a:ln w="9525" cap="flat" cmpd="sng" algn="ctr">
      <a:noFill/>
      <a:prstDash val="solid"/>
      <a:round/>
    </a:ln>
    <a:effectLst/>
  </c:spPr>
  <c:txPr>
    <a:bodyPr/>
    <a:lstStyle/>
    <a:p>
      <a:pPr>
        <a:defRPr sz="1100" b="0" i="0" u="none" strike="noStrike" baseline="0">
          <a:solidFill>
            <a:srgbClr val="000000"/>
          </a:solidFill>
          <a:latin typeface="Calibri"/>
          <a:ea typeface="Calibri"/>
          <a:cs typeface="Calibri"/>
        </a:defRPr>
      </a:pPr>
      <a:endParaRPr lang="es-PY"/>
    </a:p>
  </c:txPr>
  <c:printSettings>
    <c:headerFooter alignWithMargins="0"/>
    <c:pageMargins b="1" l="0.75000000000000322" r="0.75000000000000322" t="1" header="0.51180555555555562" footer="0.5118055555555556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62668000675988"/>
          <c:y val="0.11111143895857289"/>
          <c:w val="0.83509513742072283"/>
          <c:h val="0.63555831405518592"/>
        </c:manualLayout>
      </c:layout>
      <c:barChart>
        <c:barDir val="col"/>
        <c:grouping val="clustered"/>
        <c:varyColors val="0"/>
        <c:ser>
          <c:idx val="2"/>
          <c:order val="0"/>
          <c:tx>
            <c:v>Presupuesto acumulado</c:v>
          </c:tx>
          <c:spPr>
            <a:solidFill>
              <a:schemeClr val="accent6"/>
            </a:solidFill>
            <a:ln>
              <a:no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datos'!$C$33:$N$33</c:f>
              <c:numCache>
                <c:formatCode>_(* #,##0_);_(* \(#,##0\);_(* "-"_);_(@_)</c:formatCode>
                <c:ptCount val="12"/>
                <c:pt idx="0">
                  <c:v>1427689.6233912806</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A6A-4A3C-B188-3954BFE0CBE7}"/>
            </c:ext>
          </c:extLst>
        </c:ser>
        <c:ser>
          <c:idx val="3"/>
          <c:order val="1"/>
          <c:tx>
            <c:v>Desembolsos acumulados</c:v>
          </c:tx>
          <c:spPr>
            <a:solidFill>
              <a:schemeClr val="accent5"/>
            </a:solidFill>
            <a:ln>
              <a:noFill/>
            </a:ln>
            <a:effectLst/>
          </c:spPr>
          <c:invertIfNegative val="0"/>
          <c:dLbls>
            <c:dLbl>
              <c:idx val="0"/>
              <c:layout>
                <c:manualLayout>
                  <c:x val="-2.4381370712982312E-3"/>
                  <c:y val="4.59061837962672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6A-4A3C-B188-3954BFE0CBE7}"/>
                </c:ext>
              </c:extLst>
            </c:dLbl>
            <c:dLbl>
              <c:idx val="2"/>
              <c:layout>
                <c:manualLayout>
                  <c:x val="2.608954671980443E-2"/>
                  <c:y val="3.68194516873347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D9-4077-B67B-E78DD22277B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datos'!$C$34:$N$34</c:f>
              <c:numCache>
                <c:formatCode>_(* #,##0_);_(* \(#,##0\);_(* "-"_);_(@_)</c:formatCode>
                <c:ptCount val="12"/>
                <c:pt idx="0">
                  <c:v>1206268.9600000002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A6A-4A3C-B188-3954BFE0CBE7}"/>
            </c:ext>
          </c:extLst>
        </c:ser>
        <c:dLbls>
          <c:showLegendKey val="0"/>
          <c:showVal val="1"/>
          <c:showCatName val="0"/>
          <c:showSerName val="0"/>
          <c:showPercent val="0"/>
          <c:showBubbleSize val="0"/>
        </c:dLbls>
        <c:gapWidth val="166"/>
        <c:overlap val="-100"/>
        <c:axId val="206886016"/>
        <c:axId val="206887552"/>
      </c:barChart>
      <c:catAx>
        <c:axId val="206886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206887552"/>
        <c:crossesAt val="0"/>
        <c:auto val="0"/>
        <c:lblAlgn val="ctr"/>
        <c:lblOffset val="100"/>
        <c:tickLblSkip val="1"/>
        <c:tickMarkSkip val="1"/>
        <c:noMultiLvlLbl val="0"/>
      </c:catAx>
      <c:valAx>
        <c:axId val="206887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206886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2"/>
    </a:solidFill>
    <a:ln w="9525" cap="flat" cmpd="sng" algn="ctr">
      <a:solidFill>
        <a:schemeClr val="tx1">
          <a:lumMod val="15000"/>
          <a:lumOff val="85000"/>
        </a:schemeClr>
      </a:solidFill>
      <a:round/>
    </a:ln>
    <a:effectLst/>
  </c:spPr>
  <c:txPr>
    <a:bodyPr/>
    <a:lstStyle/>
    <a:p>
      <a:pPr>
        <a:defRPr/>
      </a:pPr>
      <a:endParaRPr lang="es-PY"/>
    </a:p>
  </c:txPr>
  <c:printSettings>
    <c:headerFooter alignWithMargins="0"/>
    <c:pageMargins b="1" l="0.750000000000003" r="0.750000000000003" t="1" header="0.51180555555555562" footer="0.5118055555555556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57251908396937"/>
          <c:y val="6.9672270572390838E-2"/>
          <c:w val="0.6564885496183207"/>
          <c:h val="0.64754227943751563"/>
        </c:manualLayout>
      </c:layout>
      <c:barChart>
        <c:barDir val="col"/>
        <c:grouping val="stacked"/>
        <c:varyColors val="0"/>
        <c:ser>
          <c:idx val="0"/>
          <c:order val="0"/>
          <c:tx>
            <c:strRef>
              <c:f>Financiamiento!$M$16</c:f>
              <c:strCache>
                <c:ptCount val="1"/>
                <c:pt idx="0">
                  <c:v>Periodo Anterior</c:v>
                </c:pt>
              </c:strCache>
            </c:strRef>
          </c:tx>
          <c:spPr>
            <a:solidFill>
              <a:schemeClr val="accent6"/>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Y"/>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'Introducción de datos'!$B$53:$B$56</c:f>
              <c:strCache>
                <c:ptCount val="4"/>
                <c:pt idx="0">
                  <c:v>Desembolsado por el Fondo Mundial </c:v>
                </c:pt>
                <c:pt idx="1">
                  <c:v>Gasto RP + desembolso a SRs </c:v>
                </c:pt>
                <c:pt idx="2">
                  <c:v>Desembolsado a los subreceptores </c:v>
                </c:pt>
                <c:pt idx="3">
                  <c:v>Gastos de los subreceptores </c:v>
                </c:pt>
              </c:strCache>
            </c:strRef>
          </c:cat>
          <c:val>
            <c:numRef>
              <c:f>'Introducción de datos'!$C$53:$C$56</c:f>
              <c:numCache>
                <c:formatCode>#,##0_);[Red]\(#,##0\)</c:formatCode>
                <c:ptCount val="4"/>
                <c:pt idx="0">
                  <c:v>0</c:v>
                </c:pt>
                <c:pt idx="1">
                  <c:v>0</c:v>
                </c:pt>
                <c:pt idx="2">
                  <c:v>0</c:v>
                </c:pt>
                <c:pt idx="3">
                  <c:v>0</c:v>
                </c:pt>
              </c:numCache>
            </c:numRef>
          </c:val>
          <c:extLst>
            <c:ext xmlns:c16="http://schemas.microsoft.com/office/drawing/2014/chart" uri="{C3380CC4-5D6E-409C-BE32-E72D297353CC}">
              <c16:uniqueId val="{00000000-AD52-4CD8-9E75-A0648D910C9E}"/>
            </c:ext>
          </c:extLst>
        </c:ser>
        <c:ser>
          <c:idx val="1"/>
          <c:order val="1"/>
          <c:tx>
            <c:strRef>
              <c:f>Financiamiento!$M$15</c:f>
              <c:strCache>
                <c:ptCount val="1"/>
                <c:pt idx="0">
                  <c:v>Periodo Actual</c:v>
                </c:pt>
              </c:strCache>
            </c:strRef>
          </c:tx>
          <c:spPr>
            <a:solidFill>
              <a:schemeClr val="accent5"/>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Y"/>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'Introducción de datos'!$B$53:$B$56</c:f>
              <c:strCache>
                <c:ptCount val="4"/>
                <c:pt idx="0">
                  <c:v>Desembolsado por el Fondo Mundial </c:v>
                </c:pt>
                <c:pt idx="1">
                  <c:v>Gasto RP + desembolso a SRs </c:v>
                </c:pt>
                <c:pt idx="2">
                  <c:v>Desembolsado a los subreceptores </c:v>
                </c:pt>
                <c:pt idx="3">
                  <c:v>Gastos de los subreceptores </c:v>
                </c:pt>
              </c:strCache>
            </c:strRef>
          </c:cat>
          <c:val>
            <c:numRef>
              <c:f>'Introducción de datos'!$D$53:$D$56</c:f>
              <c:numCache>
                <c:formatCode>_(* #,##0_);_(* \(#,##0\);_(* "-"_);_(@_)</c:formatCode>
                <c:ptCount val="4"/>
                <c:pt idx="0">
                  <c:v>1206268.9600000002</c:v>
                </c:pt>
                <c:pt idx="1">
                  <c:v>1158072.7516999999</c:v>
                </c:pt>
                <c:pt idx="2">
                  <c:v>242350.75170000005</c:v>
                </c:pt>
                <c:pt idx="3">
                  <c:v>244040</c:v>
                </c:pt>
              </c:numCache>
            </c:numRef>
          </c:val>
          <c:extLst>
            <c:ext xmlns:c16="http://schemas.microsoft.com/office/drawing/2014/chart" uri="{C3380CC4-5D6E-409C-BE32-E72D297353CC}">
              <c16:uniqueId val="{00000001-AD52-4CD8-9E75-A0648D910C9E}"/>
            </c:ext>
          </c:extLst>
        </c:ser>
        <c:dLbls>
          <c:showLegendKey val="0"/>
          <c:showVal val="1"/>
          <c:showCatName val="0"/>
          <c:showSerName val="0"/>
          <c:showPercent val="0"/>
          <c:showBubbleSize val="0"/>
        </c:dLbls>
        <c:gapWidth val="150"/>
        <c:overlap val="100"/>
        <c:axId val="207258368"/>
        <c:axId val="207259904"/>
      </c:barChart>
      <c:catAx>
        <c:axId val="207258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207259904"/>
        <c:crossesAt val="0"/>
        <c:auto val="1"/>
        <c:lblAlgn val="ctr"/>
        <c:lblOffset val="100"/>
        <c:tickLblSkip val="1"/>
        <c:tickMarkSkip val="1"/>
        <c:noMultiLvlLbl val="0"/>
      </c:catAx>
      <c:valAx>
        <c:axId val="207259904"/>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207258368"/>
        <c:crossesAt val="1"/>
        <c:crossBetween val="between"/>
      </c:valAx>
      <c:spPr>
        <a:noFill/>
        <a:ln>
          <a:noFill/>
        </a:ln>
        <a:effectLst/>
      </c:spPr>
    </c:plotArea>
    <c:plotVisOnly val="1"/>
    <c:dispBlanksAs val="gap"/>
    <c:showDLblsOverMax val="0"/>
  </c:chart>
  <c:spPr>
    <a:solidFill>
      <a:schemeClr val="bg2"/>
    </a:solidFill>
    <a:ln w="9525" cap="flat" cmpd="sng" algn="ctr">
      <a:solidFill>
        <a:schemeClr val="tx1">
          <a:lumMod val="15000"/>
          <a:lumOff val="85000"/>
        </a:schemeClr>
      </a:solidFill>
      <a:round/>
    </a:ln>
    <a:effectLst/>
  </c:spPr>
  <c:txPr>
    <a:bodyPr/>
    <a:lstStyle/>
    <a:p>
      <a:pPr>
        <a:defRPr/>
      </a:pPr>
      <a:endParaRPr lang="es-PY"/>
    </a:p>
  </c:txPr>
  <c:printSettings>
    <c:headerFooter alignWithMargins="0"/>
    <c:pageMargins b="1" l="0.75000000000000278" r="0.75000000000000278" t="1" header="0.51180555555555562" footer="0.5118055555555556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636457795421722E-2"/>
          <c:y val="0.22748867809694834"/>
          <c:w val="0.87424371780853483"/>
          <c:h val="0.46919539857495596"/>
        </c:manualLayout>
      </c:layout>
      <c:barChart>
        <c:barDir val="bar"/>
        <c:grouping val="percentStacked"/>
        <c:varyColors val="0"/>
        <c:ser>
          <c:idx val="0"/>
          <c:order val="0"/>
          <c:tx>
            <c:strRef>
              <c:f>'Introducción de datos'!$D$76</c:f>
              <c:strCache>
                <c:ptCount val="1"/>
                <c:pt idx="0">
                  <c:v>Cubiertos </c:v>
                </c:pt>
              </c:strCache>
            </c:strRef>
          </c:tx>
          <c:spPr>
            <a:solidFill>
              <a:schemeClr val="accent1"/>
            </a:solidFill>
            <a:ln>
              <a:noFill/>
            </a:ln>
            <a:effectLst/>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11-42E0-9DCF-27F72DAA50D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Y"/>
              </a:p>
            </c:txPr>
            <c:showLegendKey val="0"/>
            <c:showVal val="0"/>
            <c:showCatName val="0"/>
            <c:showSerName val="0"/>
            <c:showPercent val="0"/>
            <c:showBubbleSize val="0"/>
            <c:extLst>
              <c:ext xmlns:c15="http://schemas.microsoft.com/office/drawing/2012/chart" uri="{CE6537A1-D6FC-4f65-9D91-7224C49458BB}">
                <c15:showLeaderLines val="0"/>
              </c:ext>
            </c:extLst>
          </c:dLbls>
          <c:val>
            <c:numRef>
              <c:f>'Introducción de datos'!$D$77</c:f>
              <c:numCache>
                <c:formatCode>General</c:formatCode>
                <c:ptCount val="1"/>
                <c:pt idx="0">
                  <c:v>4</c:v>
                </c:pt>
              </c:numCache>
            </c:numRef>
          </c:val>
          <c:extLst>
            <c:ext xmlns:c16="http://schemas.microsoft.com/office/drawing/2014/chart" uri="{C3380CC4-5D6E-409C-BE32-E72D297353CC}">
              <c16:uniqueId val="{00000001-E411-42E0-9DCF-27F72DAA50DD}"/>
            </c:ext>
          </c:extLst>
        </c:ser>
        <c:ser>
          <c:idx val="1"/>
          <c:order val="1"/>
          <c:tx>
            <c:strRef>
              <c:f>'Introducción de datos'!$E$76</c:f>
              <c:strCache>
                <c:ptCount val="1"/>
                <c:pt idx="0">
                  <c:v>Vacantes </c:v>
                </c:pt>
              </c:strCache>
            </c:strRef>
          </c:tx>
          <c:spPr>
            <a:solidFill>
              <a:schemeClr val="accent2"/>
            </a:solidFill>
            <a:ln>
              <a:noFill/>
            </a:ln>
            <a:effectLst/>
          </c:spPr>
          <c:invertIfNegative val="0"/>
          <c:val>
            <c:numRef>
              <c:f>'Introducción de datos'!$E$77</c:f>
              <c:numCache>
                <c:formatCode>General</c:formatCode>
                <c:ptCount val="1"/>
                <c:pt idx="0">
                  <c:v>0</c:v>
                </c:pt>
              </c:numCache>
            </c:numRef>
          </c:val>
          <c:extLst>
            <c:ext xmlns:c16="http://schemas.microsoft.com/office/drawing/2014/chart" uri="{C3380CC4-5D6E-409C-BE32-E72D297353CC}">
              <c16:uniqueId val="{00000002-E411-42E0-9DCF-27F72DAA50DD}"/>
            </c:ext>
          </c:extLst>
        </c:ser>
        <c:dLbls>
          <c:showLegendKey val="0"/>
          <c:showVal val="0"/>
          <c:showCatName val="0"/>
          <c:showSerName val="0"/>
          <c:showPercent val="0"/>
          <c:showBubbleSize val="0"/>
        </c:dLbls>
        <c:gapWidth val="150"/>
        <c:overlap val="100"/>
        <c:axId val="206914304"/>
        <c:axId val="206915840"/>
      </c:barChart>
      <c:catAx>
        <c:axId val="206914304"/>
        <c:scaling>
          <c:orientation val="minMax"/>
        </c:scaling>
        <c:delete val="0"/>
        <c:axPos val="l"/>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206915840"/>
        <c:crossesAt val="0"/>
        <c:auto val="0"/>
        <c:lblAlgn val="ctr"/>
        <c:lblOffset val="100"/>
        <c:noMultiLvlLbl val="0"/>
      </c:catAx>
      <c:valAx>
        <c:axId val="20691584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low"/>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206914304"/>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2"/>
    </a:solidFill>
    <a:ln w="9525" cap="flat" cmpd="sng" algn="ctr">
      <a:solidFill>
        <a:schemeClr val="tx1">
          <a:lumMod val="15000"/>
          <a:lumOff val="85000"/>
        </a:schemeClr>
      </a:solidFill>
      <a:round/>
    </a:ln>
    <a:effectLst/>
  </c:spPr>
  <c:txPr>
    <a:bodyPr/>
    <a:lstStyle/>
    <a:p>
      <a:pPr>
        <a:defRPr/>
      </a:pPr>
      <a:endParaRPr lang="es-PY"/>
    </a:p>
  </c:txPr>
  <c:printSettings>
    <c:headerFooter alignWithMargins="0"/>
    <c:pageMargins b="1" l="0.75000000000000278" r="0.75000000000000278" t="1" header="0.51180555555555562" footer="0.51180555555555562"/>
    <c:pageSetup firstPageNumber="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960" b="0" i="0" u="none" strike="noStrike" kern="1200" baseline="0">
                <a:solidFill>
                  <a:srgbClr val="000000"/>
                </a:solidFill>
                <a:latin typeface="Arial"/>
                <a:ea typeface="Arial"/>
                <a:cs typeface="Arial"/>
              </a:defRPr>
            </a:pPr>
            <a:r>
              <a:rPr lang="es-SV"/>
              <a:t>Acuerdo</a:t>
            </a:r>
            <a:r>
              <a:rPr lang="es-SV" baseline="0"/>
              <a:t>s contractuales (subreceptores)</a:t>
            </a:r>
            <a:endParaRPr lang="es-SV"/>
          </a:p>
        </c:rich>
      </c:tx>
      <c:layout>
        <c:manualLayout>
          <c:xMode val="edge"/>
          <c:yMode val="edge"/>
          <c:x val="0.34418653482268374"/>
          <c:y val="9.9476439790575924E-2"/>
        </c:manualLayout>
      </c:layout>
      <c:overlay val="0"/>
      <c:spPr>
        <a:noFill/>
        <a:ln w="25400">
          <a:noFill/>
        </a:ln>
        <a:effectLst/>
      </c:spPr>
    </c:title>
    <c:autoTitleDeleted val="0"/>
    <c:plotArea>
      <c:layout>
        <c:manualLayout>
          <c:layoutTarget val="inner"/>
          <c:xMode val="edge"/>
          <c:yMode val="edge"/>
          <c:x val="0.13720945813210758"/>
          <c:y val="0.46596858638743693"/>
          <c:w val="0.82790791686491283"/>
          <c:h val="0.34031413612565647"/>
        </c:manualLayout>
      </c:layout>
      <c:barChart>
        <c:barDir val="col"/>
        <c:grouping val="clustered"/>
        <c:varyColors val="0"/>
        <c:ser>
          <c:idx val="0"/>
          <c:order val="0"/>
          <c:tx>
            <c:strRef>
              <c:f>'Introducción de datos'!$C$81</c:f>
              <c:strCache>
                <c:ptCount val="1"/>
                <c:pt idx="0">
                  <c:v>Identificados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Calibri"/>
                    <a:ea typeface="Calibri"/>
                    <a:cs typeface="Calibri"/>
                  </a:defRPr>
                </a:pPr>
                <a:endParaRPr lang="es-PY"/>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'Introducción de datos'!$B$82</c:f>
              <c:strCache>
                <c:ptCount val="1"/>
                <c:pt idx="0">
                  <c:v>Subreceptores </c:v>
                </c:pt>
              </c:strCache>
            </c:strRef>
          </c:cat>
          <c:val>
            <c:numRef>
              <c:f>'Introducción de datos'!$C$82</c:f>
              <c:numCache>
                <c:formatCode>General</c:formatCode>
                <c:ptCount val="1"/>
                <c:pt idx="0">
                  <c:v>22</c:v>
                </c:pt>
              </c:numCache>
            </c:numRef>
          </c:val>
          <c:extLst>
            <c:ext xmlns:c16="http://schemas.microsoft.com/office/drawing/2014/chart" uri="{C3380CC4-5D6E-409C-BE32-E72D297353CC}">
              <c16:uniqueId val="{00000000-D542-4B99-AD43-3B52E3D09EE5}"/>
            </c:ext>
          </c:extLst>
        </c:ser>
        <c:ser>
          <c:idx val="1"/>
          <c:order val="1"/>
          <c:tx>
            <c:strRef>
              <c:f>'Introducción de datos'!$D$81</c:f>
              <c:strCache>
                <c:ptCount val="1"/>
                <c:pt idx="0">
                  <c:v>Evaluados </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Calibri"/>
                    <a:ea typeface="Calibri"/>
                    <a:cs typeface="Calibri"/>
                  </a:defRPr>
                </a:pPr>
                <a:endParaRPr lang="es-PY"/>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'Introducción de datos'!$B$82</c:f>
              <c:strCache>
                <c:ptCount val="1"/>
                <c:pt idx="0">
                  <c:v>Subreceptores </c:v>
                </c:pt>
              </c:strCache>
            </c:strRef>
          </c:cat>
          <c:val>
            <c:numRef>
              <c:f>'Introducción de datos'!$D$82</c:f>
              <c:numCache>
                <c:formatCode>General</c:formatCode>
                <c:ptCount val="1"/>
                <c:pt idx="0">
                  <c:v>0</c:v>
                </c:pt>
              </c:numCache>
            </c:numRef>
          </c:val>
          <c:extLst>
            <c:ext xmlns:c16="http://schemas.microsoft.com/office/drawing/2014/chart" uri="{C3380CC4-5D6E-409C-BE32-E72D297353CC}">
              <c16:uniqueId val="{00000001-D542-4B99-AD43-3B52E3D09EE5}"/>
            </c:ext>
          </c:extLst>
        </c:ser>
        <c:ser>
          <c:idx val="2"/>
          <c:order val="2"/>
          <c:tx>
            <c:strRef>
              <c:f>'Introducción de datos'!$E$81</c:f>
              <c:strCache>
                <c:ptCount val="1"/>
                <c:pt idx="0">
                  <c:v>Aprobados </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Calibri"/>
                    <a:ea typeface="Calibri"/>
                    <a:cs typeface="Calibri"/>
                  </a:defRPr>
                </a:pPr>
                <a:endParaRPr lang="es-PY"/>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'Introducción de datos'!$B$82</c:f>
              <c:strCache>
                <c:ptCount val="1"/>
                <c:pt idx="0">
                  <c:v>Subreceptores </c:v>
                </c:pt>
              </c:strCache>
            </c:strRef>
          </c:cat>
          <c:val>
            <c:numRef>
              <c:f>'Introducción de datos'!$E$82</c:f>
              <c:numCache>
                <c:formatCode>General</c:formatCode>
                <c:ptCount val="1"/>
                <c:pt idx="0">
                  <c:v>0</c:v>
                </c:pt>
              </c:numCache>
            </c:numRef>
          </c:val>
          <c:extLst>
            <c:ext xmlns:c16="http://schemas.microsoft.com/office/drawing/2014/chart" uri="{C3380CC4-5D6E-409C-BE32-E72D297353CC}">
              <c16:uniqueId val="{00000002-D542-4B99-AD43-3B52E3D09EE5}"/>
            </c:ext>
          </c:extLst>
        </c:ser>
        <c:ser>
          <c:idx val="3"/>
          <c:order val="3"/>
          <c:tx>
            <c:strRef>
              <c:f>'Introducción de datos'!$F$81</c:f>
              <c:strCache>
                <c:ptCount val="1"/>
                <c:pt idx="0">
                  <c:v>Firmados </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Calibri"/>
                    <a:ea typeface="Calibri"/>
                    <a:cs typeface="Calibri"/>
                  </a:defRPr>
                </a:pPr>
                <a:endParaRPr lang="es-PY"/>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'Introducción de datos'!$B$82</c:f>
              <c:strCache>
                <c:ptCount val="1"/>
                <c:pt idx="0">
                  <c:v>Subreceptores </c:v>
                </c:pt>
              </c:strCache>
            </c:strRef>
          </c:cat>
          <c:val>
            <c:numRef>
              <c:f>'Introducción de datos'!$F$82</c:f>
              <c:numCache>
                <c:formatCode>General</c:formatCode>
                <c:ptCount val="1"/>
                <c:pt idx="0">
                  <c:v>22</c:v>
                </c:pt>
              </c:numCache>
            </c:numRef>
          </c:val>
          <c:extLst>
            <c:ext xmlns:c16="http://schemas.microsoft.com/office/drawing/2014/chart" uri="{C3380CC4-5D6E-409C-BE32-E72D297353CC}">
              <c16:uniqueId val="{00000003-D542-4B99-AD43-3B52E3D09EE5}"/>
            </c:ext>
          </c:extLst>
        </c:ser>
        <c:ser>
          <c:idx val="4"/>
          <c:order val="4"/>
          <c:tx>
            <c:strRef>
              <c:f>'Introducción de datos'!$G$81</c:f>
              <c:strCache>
                <c:ptCount val="1"/>
                <c:pt idx="0">
                  <c:v>Que reciben financiación </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Calibri"/>
                    <a:ea typeface="Calibri"/>
                    <a:cs typeface="Calibri"/>
                  </a:defRPr>
                </a:pPr>
                <a:endParaRPr lang="es-PY"/>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'Introducción de datos'!$B$82</c:f>
              <c:strCache>
                <c:ptCount val="1"/>
                <c:pt idx="0">
                  <c:v>Subreceptores </c:v>
                </c:pt>
              </c:strCache>
            </c:strRef>
          </c:cat>
          <c:val>
            <c:numRef>
              <c:f>'Introducción de datos'!$G$82</c:f>
              <c:numCache>
                <c:formatCode>General</c:formatCode>
                <c:ptCount val="1"/>
                <c:pt idx="0">
                  <c:v>22</c:v>
                </c:pt>
              </c:numCache>
            </c:numRef>
          </c:val>
          <c:extLst>
            <c:ext xmlns:c16="http://schemas.microsoft.com/office/drawing/2014/chart" uri="{C3380CC4-5D6E-409C-BE32-E72D297353CC}">
              <c16:uniqueId val="{00000004-D542-4B99-AD43-3B52E3D09EE5}"/>
            </c:ext>
          </c:extLst>
        </c:ser>
        <c:dLbls>
          <c:showLegendKey val="0"/>
          <c:showVal val="1"/>
          <c:showCatName val="0"/>
          <c:showSerName val="0"/>
          <c:showPercent val="0"/>
          <c:showBubbleSize val="0"/>
        </c:dLbls>
        <c:gapWidth val="150"/>
        <c:overlap val="-20"/>
        <c:axId val="206994048"/>
        <c:axId val="207008128"/>
      </c:barChart>
      <c:catAx>
        <c:axId val="206994048"/>
        <c:scaling>
          <c:orientation val="minMax"/>
        </c:scaling>
        <c:delete val="0"/>
        <c:axPos val="b"/>
        <c:numFmt formatCode="General" sourceLinked="0"/>
        <c:majorTickMark val="none"/>
        <c:minorTickMark val="none"/>
        <c:tickLblPos val="none"/>
        <c:spPr>
          <a:noFill/>
          <a:ln w="3175" cap="flat" cmpd="sng" algn="ctr">
            <a:solidFill>
              <a:srgbClr val="000000"/>
            </a:solidFill>
            <a:prstDash val="solid"/>
            <a:round/>
          </a:ln>
          <a:effectLst/>
        </c:spPr>
        <c:txPr>
          <a:bodyPr rot="-60000000" spcFirstLastPara="1" vertOverflow="ellipsis" vert="horz" wrap="square" anchor="ctr" anchorCtr="1"/>
          <a:lstStyle/>
          <a:p>
            <a:pPr>
              <a:defRPr lang="es-ES" sz="1100" b="0" i="0" u="none" strike="noStrike" kern="1200" baseline="0">
                <a:solidFill>
                  <a:srgbClr val="000000"/>
                </a:solidFill>
                <a:latin typeface="Calibri"/>
                <a:ea typeface="Calibri"/>
                <a:cs typeface="Calibri"/>
              </a:defRPr>
            </a:pPr>
            <a:endParaRPr lang="es-PY"/>
          </a:p>
        </c:txPr>
        <c:crossAx val="207008128"/>
        <c:crossesAt val="0"/>
        <c:auto val="0"/>
        <c:lblAlgn val="ctr"/>
        <c:lblOffset val="100"/>
        <c:tickMarkSkip val="1"/>
        <c:noMultiLvlLbl val="0"/>
      </c:catAx>
      <c:valAx>
        <c:axId val="207008128"/>
        <c:scaling>
          <c:orientation val="minMax"/>
        </c:scaling>
        <c:delete val="0"/>
        <c:axPos val="l"/>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lang="es-ES" sz="800" b="0" i="0" u="none" strike="noStrike" kern="1200" baseline="0">
                <a:solidFill>
                  <a:srgbClr val="000000"/>
                </a:solidFill>
                <a:latin typeface="Arial"/>
                <a:ea typeface="Arial"/>
                <a:cs typeface="Arial"/>
              </a:defRPr>
            </a:pPr>
            <a:endParaRPr lang="es-PY"/>
          </a:p>
        </c:txPr>
        <c:crossAx val="206994048"/>
        <c:crosses val="autoZero"/>
        <c:crossBetween val="between"/>
      </c:valAx>
      <c:spPr>
        <a:noFill/>
        <a:ln w="25400">
          <a:noFill/>
        </a:ln>
        <a:effectLst/>
      </c:spPr>
    </c:plotArea>
    <c:legend>
      <c:legendPos val="b"/>
      <c:overlay val="0"/>
      <c:spPr>
        <a:noFill/>
        <a:ln w="25400">
          <a:noFill/>
        </a:ln>
        <a:effectLst/>
      </c:spPr>
      <c:txPr>
        <a:bodyPr rot="0" spcFirstLastPara="1" vertOverflow="ellipsis" vert="horz" wrap="square" anchor="ctr" anchorCtr="1"/>
        <a:lstStyle/>
        <a:p>
          <a:pPr>
            <a:defRPr lang="es-ES" sz="620" b="0" i="0" u="none" strike="noStrike" kern="1200" baseline="0">
              <a:solidFill>
                <a:srgbClr val="000000"/>
              </a:solidFill>
              <a:latin typeface="Arial"/>
              <a:ea typeface="Arial"/>
              <a:cs typeface="Arial"/>
            </a:defRPr>
          </a:pPr>
          <a:endParaRPr lang="es-PY"/>
        </a:p>
      </c:txPr>
    </c:legend>
    <c:plotVisOnly val="1"/>
    <c:dispBlanksAs val="gap"/>
    <c:showDLblsOverMax val="0"/>
  </c:chart>
  <c:spPr>
    <a:solidFill>
      <a:schemeClr val="bg2"/>
    </a:solidFill>
    <a:ln w="9525" cap="flat" cmpd="sng" algn="ctr">
      <a:noFill/>
      <a:prstDash val="solid"/>
      <a:round/>
    </a:ln>
    <a:effectLst/>
  </c:spPr>
  <c:txPr>
    <a:bodyPr/>
    <a:lstStyle/>
    <a:p>
      <a:pPr>
        <a:defRPr sz="1100" b="0" i="0" u="none" strike="noStrike" baseline="0">
          <a:solidFill>
            <a:srgbClr val="000000"/>
          </a:solidFill>
          <a:latin typeface="Calibri"/>
          <a:ea typeface="Calibri"/>
          <a:cs typeface="Calibri"/>
        </a:defRPr>
      </a:pPr>
      <a:endParaRPr lang="es-PY"/>
    </a:p>
  </c:txPr>
  <c:printSettings>
    <c:headerFooter alignWithMargins="0"/>
    <c:pageMargins b="1" l="0.75000000000000278" r="0.75000000000000278"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0.48510638297872338"/>
          <c:y val="0.13986013986014068"/>
          <c:w val="0.42127659574468379"/>
          <c:h val="0.50349650349650354"/>
        </c:manualLayout>
      </c:layout>
      <c:barChart>
        <c:barDir val="bar"/>
        <c:grouping val="percentStacked"/>
        <c:varyColors val="0"/>
        <c:ser>
          <c:idx val="0"/>
          <c:order val="0"/>
          <c:tx>
            <c:strRef>
              <c:f>'Introducción de datos'!$D$70</c:f>
              <c:strCache>
                <c:ptCount val="1"/>
                <c:pt idx="0">
                  <c:v>Cumplidas </c:v>
                </c:pt>
              </c:strCache>
            </c:strRef>
          </c:tx>
          <c:spPr>
            <a:solidFill>
              <a:schemeClr val="accent3">
                <a:shade val="65000"/>
              </a:schemeClr>
            </a:solidFill>
            <a:ln>
              <a:noFill/>
            </a:ln>
            <a:effectLst/>
          </c:spPr>
          <c:invertIfNegative val="0"/>
          <c:dLbls>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C6-4D36-8DD1-802A95DE6837}"/>
                </c:ext>
              </c:extLst>
            </c:dLbl>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es-PY"/>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'Introducción de datos'!$B$71:$C$72</c:f>
              <c:strCache>
                <c:ptCount val="2"/>
                <c:pt idx="0">
                  <c:v>Condiciones precedentes </c:v>
                </c:pt>
                <c:pt idx="1">
                  <c:v>Acciones con fecha límite </c:v>
                </c:pt>
              </c:strCache>
            </c:strRef>
          </c:cat>
          <c:val>
            <c:numRef>
              <c:f>'Introducción de datos'!$D$71:$D$72</c:f>
              <c:numCache>
                <c:formatCode>_(* #,##0_);_(* \(#,##0\);_(* "-"_);_(@_)</c:formatCode>
                <c:ptCount val="2"/>
              </c:numCache>
            </c:numRef>
          </c:val>
          <c:extLst>
            <c:ext xmlns:c16="http://schemas.microsoft.com/office/drawing/2014/chart" uri="{C3380CC4-5D6E-409C-BE32-E72D297353CC}">
              <c16:uniqueId val="{00000001-65C6-4D36-8DD1-802A95DE6837}"/>
            </c:ext>
          </c:extLst>
        </c:ser>
        <c:ser>
          <c:idx val="1"/>
          <c:order val="1"/>
          <c:tx>
            <c:strRef>
              <c:f>'Introducción de datos'!$E$70</c:f>
              <c:strCache>
                <c:ptCount val="1"/>
                <c:pt idx="0">
                  <c:v>No cumplidas, aunque dentro de plazo </c:v>
                </c:pt>
              </c:strCache>
            </c:strRef>
          </c:tx>
          <c:spPr>
            <a:solidFill>
              <a:schemeClr val="accent3"/>
            </a:solidFill>
            <a:ln>
              <a:noFill/>
            </a:ln>
            <a:effectLst/>
          </c:spPr>
          <c:invertIfNegative val="0"/>
          <c:cat>
            <c:strRef>
              <c:f>'Introducción de datos'!$B$71:$C$72</c:f>
              <c:strCache>
                <c:ptCount val="2"/>
                <c:pt idx="0">
                  <c:v>Condiciones precedentes </c:v>
                </c:pt>
                <c:pt idx="1">
                  <c:v>Acciones con fecha límite </c:v>
                </c:pt>
              </c:strCache>
            </c:strRef>
          </c:cat>
          <c:val>
            <c:numRef>
              <c:f>'Introducción de datos'!$E$71:$E$72</c:f>
              <c:numCache>
                <c:formatCode>_(* #,##0_);_(* \(#,##0\);_(* "-"_);_(@_)</c:formatCode>
                <c:ptCount val="2"/>
              </c:numCache>
            </c:numRef>
          </c:val>
          <c:extLst>
            <c:ext xmlns:c16="http://schemas.microsoft.com/office/drawing/2014/chart" uri="{C3380CC4-5D6E-409C-BE32-E72D297353CC}">
              <c16:uniqueId val="{00000002-65C6-4D36-8DD1-802A95DE6837}"/>
            </c:ext>
          </c:extLst>
        </c:ser>
        <c:ser>
          <c:idx val="2"/>
          <c:order val="2"/>
          <c:tx>
            <c:strRef>
              <c:f>'Introducción de datos'!$F$70</c:f>
              <c:strCache>
                <c:ptCount val="1"/>
                <c:pt idx="0">
                  <c:v>No cumplidas y con el plazo vencido </c:v>
                </c:pt>
              </c:strCache>
            </c:strRef>
          </c:tx>
          <c:spPr>
            <a:solidFill>
              <a:schemeClr val="accent3">
                <a:tint val="65000"/>
              </a:schemeClr>
            </a:solidFill>
            <a:ln>
              <a:noFill/>
            </a:ln>
            <a:effectLst/>
          </c:spPr>
          <c:invertIfNegative val="0"/>
          <c:cat>
            <c:strRef>
              <c:f>'Introducción de datos'!$B$71:$C$72</c:f>
              <c:strCache>
                <c:ptCount val="2"/>
                <c:pt idx="0">
                  <c:v>Condiciones precedentes </c:v>
                </c:pt>
                <c:pt idx="1">
                  <c:v>Acciones con fecha límite </c:v>
                </c:pt>
              </c:strCache>
            </c:strRef>
          </c:cat>
          <c:val>
            <c:numRef>
              <c:f>'Introducción de datos'!$F$71:$F$72</c:f>
              <c:numCache>
                <c:formatCode>_(* #,##0_);_(* \(#,##0\);_(* "-"_);_(@_)</c:formatCode>
                <c:ptCount val="2"/>
              </c:numCache>
            </c:numRef>
          </c:val>
          <c:extLst>
            <c:ext xmlns:c16="http://schemas.microsoft.com/office/drawing/2014/chart" uri="{C3380CC4-5D6E-409C-BE32-E72D297353CC}">
              <c16:uniqueId val="{00000003-65C6-4D36-8DD1-802A95DE6837}"/>
            </c:ext>
          </c:extLst>
        </c:ser>
        <c:dLbls>
          <c:showLegendKey val="0"/>
          <c:showVal val="0"/>
          <c:showCatName val="0"/>
          <c:showSerName val="0"/>
          <c:showPercent val="0"/>
          <c:showBubbleSize val="0"/>
        </c:dLbls>
        <c:gapWidth val="70"/>
        <c:overlap val="100"/>
        <c:axId val="207299712"/>
        <c:axId val="207301248"/>
      </c:barChart>
      <c:catAx>
        <c:axId val="207299712"/>
        <c:scaling>
          <c:orientation val="minMax"/>
        </c:scaling>
        <c:delete val="0"/>
        <c:axPos val="l"/>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alibri"/>
                <a:ea typeface="Calibri"/>
                <a:cs typeface="Calibri"/>
              </a:defRPr>
            </a:pPr>
            <a:endParaRPr lang="es-PY"/>
          </a:p>
        </c:txPr>
        <c:crossAx val="207301248"/>
        <c:crossesAt val="0"/>
        <c:auto val="1"/>
        <c:lblAlgn val="ctr"/>
        <c:lblOffset val="100"/>
        <c:tickLblSkip val="1"/>
        <c:tickMarkSkip val="1"/>
        <c:noMultiLvlLbl val="0"/>
      </c:catAx>
      <c:valAx>
        <c:axId val="207301248"/>
        <c:scaling>
          <c:orientation val="minMax"/>
        </c:scaling>
        <c:delete val="0"/>
        <c:axPos val="b"/>
        <c:majorGridlines>
          <c:spPr>
            <a:ln w="3175" cap="flat" cmpd="sng" algn="ctr">
              <a:solidFill>
                <a:srgbClr val="000000"/>
              </a:solidFill>
              <a:prstDash val="solid"/>
              <a:round/>
            </a:ln>
            <a:effectLst/>
          </c:spPr>
        </c:majorGridlines>
        <c:numFmt formatCode="0%"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alibri"/>
                <a:ea typeface="Calibri"/>
                <a:cs typeface="Calibri"/>
              </a:defRPr>
            </a:pPr>
            <a:endParaRPr lang="es-PY"/>
          </a:p>
        </c:txPr>
        <c:crossAx val="207299712"/>
        <c:crossesAt val="1"/>
        <c:crossBetween val="between"/>
      </c:valAx>
      <c:spPr>
        <a:noFill/>
        <a:ln w="25400">
          <a:noFill/>
        </a:ln>
        <a:effectLst/>
      </c:spPr>
    </c:plotArea>
    <c:legend>
      <c:legendPos val="r"/>
      <c:layout>
        <c:manualLayout>
          <c:xMode val="edge"/>
          <c:yMode val="edge"/>
          <c:x val="1.9148825764214835E-2"/>
          <c:y val="0.82750580015779962"/>
          <c:w val="0.97659574468085164"/>
          <c:h val="0.16783216783216859"/>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es-PY"/>
        </a:p>
      </c:txPr>
    </c:legend>
    <c:plotVisOnly val="1"/>
    <c:dispBlanksAs val="gap"/>
    <c:showDLblsOverMax val="0"/>
  </c:chart>
  <c:spPr>
    <a:solidFill>
      <a:schemeClr val="bg2"/>
    </a:solidFill>
    <a:ln w="9525" cap="flat" cmpd="sng" algn="ctr">
      <a:noFill/>
      <a:prstDash val="solid"/>
      <a:round/>
    </a:ln>
    <a:effectLst/>
  </c:spPr>
  <c:txPr>
    <a:bodyPr/>
    <a:lstStyle/>
    <a:p>
      <a:pPr>
        <a:defRPr sz="1000" b="0" i="0" u="none" strike="noStrike" baseline="0">
          <a:solidFill>
            <a:srgbClr val="000000"/>
          </a:solidFill>
          <a:latin typeface="Calibri"/>
          <a:ea typeface="Calibri"/>
          <a:cs typeface="Calibri"/>
        </a:defRPr>
      </a:pPr>
      <a:endParaRPr lang="es-PY"/>
    </a:p>
  </c:txPr>
  <c:printSettings>
    <c:headerFooter alignWithMargins="0"/>
    <c:pageMargins b="1" l="0.75000000000000278" r="0.75000000000000278" t="1" header="0.51180555555555562" footer="0.5118055555555556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
          <c:y val="0.17187587420590267"/>
          <c:w val="0.57567567567568156"/>
          <c:h val="0.51041926279328809"/>
        </c:manualLayout>
      </c:layout>
      <c:barChart>
        <c:barDir val="bar"/>
        <c:grouping val="clustered"/>
        <c:varyColors val="0"/>
        <c:ser>
          <c:idx val="2"/>
          <c:order val="0"/>
          <c:tx>
            <c:strRef>
              <c:f>'Introducción de datos'!$E$86</c:f>
              <c:strCache>
                <c:ptCount val="1"/>
                <c:pt idx="0">
                  <c:v>Pendientes </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Calibri"/>
                    <a:ea typeface="Calibri"/>
                    <a:cs typeface="Calibri"/>
                  </a:defRPr>
                </a:pPr>
                <a:endParaRPr lang="es-PY"/>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'Introducción de datos'!$B$87:$B$88</c:f>
              <c:strCache>
                <c:ptCount val="2"/>
                <c:pt idx="0">
                  <c:v>Del SR al RP </c:v>
                </c:pt>
                <c:pt idx="1">
                  <c:v>Personal Técnico al RP </c:v>
                </c:pt>
              </c:strCache>
            </c:strRef>
          </c:cat>
          <c:val>
            <c:numRef>
              <c:f>'Introducción de datos'!$E$87:$E$88</c:f>
              <c:numCache>
                <c:formatCode>#,##0\ ;" ("#,##0\);" -"#\ ;@\ </c:formatCode>
                <c:ptCount val="2"/>
                <c:pt idx="0" formatCode="0">
                  <c:v>121</c:v>
                </c:pt>
                <c:pt idx="1">
                  <c:v>2</c:v>
                </c:pt>
              </c:numCache>
            </c:numRef>
          </c:val>
          <c:extLst>
            <c:ext xmlns:c16="http://schemas.microsoft.com/office/drawing/2014/chart" uri="{C3380CC4-5D6E-409C-BE32-E72D297353CC}">
              <c16:uniqueId val="{00000000-0964-4B06-8893-30B050166A2C}"/>
            </c:ext>
          </c:extLst>
        </c:ser>
        <c:ser>
          <c:idx val="1"/>
          <c:order val="1"/>
          <c:tx>
            <c:strRef>
              <c:f>'Introducción de datos'!$D$86</c:f>
              <c:strCache>
                <c:ptCount val="1"/>
                <c:pt idx="0">
                  <c:v>Recibidos </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Calibri"/>
                    <a:ea typeface="Calibri"/>
                    <a:cs typeface="Calibri"/>
                  </a:defRPr>
                </a:pPr>
                <a:endParaRPr lang="es-PY"/>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'Introducción de datos'!$B$87:$B$88</c:f>
              <c:strCache>
                <c:ptCount val="2"/>
                <c:pt idx="0">
                  <c:v>Del SR al RP </c:v>
                </c:pt>
                <c:pt idx="1">
                  <c:v>Personal Técnico al RP </c:v>
                </c:pt>
              </c:strCache>
            </c:strRef>
          </c:cat>
          <c:val>
            <c:numRef>
              <c:f>'Introducción de datos'!$D$87:$D$88</c:f>
              <c:numCache>
                <c:formatCode>_(* #,##0_);_(* \(#,##0\);_(* "-"_);_(@_)</c:formatCode>
                <c:ptCount val="2"/>
                <c:pt idx="0">
                  <c:v>186</c:v>
                </c:pt>
                <c:pt idx="1">
                  <c:v>92</c:v>
                </c:pt>
              </c:numCache>
            </c:numRef>
          </c:val>
          <c:extLst>
            <c:ext xmlns:c16="http://schemas.microsoft.com/office/drawing/2014/chart" uri="{C3380CC4-5D6E-409C-BE32-E72D297353CC}">
              <c16:uniqueId val="{00000001-0964-4B06-8893-30B050166A2C}"/>
            </c:ext>
          </c:extLst>
        </c:ser>
        <c:ser>
          <c:idx val="0"/>
          <c:order val="2"/>
          <c:tx>
            <c:strRef>
              <c:f>'Introducción de datos'!$C$86</c:f>
              <c:strCache>
                <c:ptCount val="1"/>
                <c:pt idx="0">
                  <c:v>Esperados </c:v>
                </c:pt>
              </c:strCache>
            </c:strRef>
          </c:tx>
          <c:spPr>
            <a:solidFill>
              <a:schemeClr val="accent6"/>
            </a:solidFill>
            <a:ln>
              <a:noFill/>
            </a:ln>
            <a:effectLst/>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64-4B06-8893-30B050166A2C}"/>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64-4B06-8893-30B050166A2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Calibri"/>
                    <a:ea typeface="Calibri"/>
                    <a:cs typeface="Calibri"/>
                  </a:defRPr>
                </a:pPr>
                <a:endParaRPr lang="es-PY"/>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'Introducción de datos'!$B$87:$B$88</c:f>
              <c:strCache>
                <c:ptCount val="2"/>
                <c:pt idx="0">
                  <c:v>Del SR al RP </c:v>
                </c:pt>
                <c:pt idx="1">
                  <c:v>Personal Técnico al RP </c:v>
                </c:pt>
              </c:strCache>
            </c:strRef>
          </c:cat>
          <c:val>
            <c:numRef>
              <c:f>'Introducción de datos'!$C$87:$C$88</c:f>
              <c:numCache>
                <c:formatCode>_(* #,##0_);_(* \(#,##0\);_(* "-"_);_(@_)</c:formatCode>
                <c:ptCount val="2"/>
                <c:pt idx="0">
                  <c:v>307</c:v>
                </c:pt>
                <c:pt idx="1">
                  <c:v>94</c:v>
                </c:pt>
              </c:numCache>
            </c:numRef>
          </c:val>
          <c:extLst>
            <c:ext xmlns:c16="http://schemas.microsoft.com/office/drawing/2014/chart" uri="{C3380CC4-5D6E-409C-BE32-E72D297353CC}">
              <c16:uniqueId val="{00000004-0964-4B06-8893-30B050166A2C}"/>
            </c:ext>
          </c:extLst>
        </c:ser>
        <c:dLbls>
          <c:showLegendKey val="0"/>
          <c:showVal val="1"/>
          <c:showCatName val="0"/>
          <c:showSerName val="0"/>
          <c:showPercent val="0"/>
          <c:showBubbleSize val="0"/>
        </c:dLbls>
        <c:gapWidth val="79"/>
        <c:axId val="207650176"/>
        <c:axId val="207660160"/>
      </c:barChart>
      <c:catAx>
        <c:axId val="207650176"/>
        <c:scaling>
          <c:orientation val="minMax"/>
        </c:scaling>
        <c:delete val="0"/>
        <c:axPos val="l"/>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lang="es-ES" sz="1000" b="0" i="0" u="none" strike="noStrike" kern="1200" baseline="0">
                <a:solidFill>
                  <a:srgbClr val="000000"/>
                </a:solidFill>
                <a:latin typeface="Calibri"/>
                <a:ea typeface="Calibri"/>
                <a:cs typeface="Calibri"/>
              </a:defRPr>
            </a:pPr>
            <a:endParaRPr lang="es-PY"/>
          </a:p>
        </c:txPr>
        <c:crossAx val="207660160"/>
        <c:crossesAt val="0"/>
        <c:auto val="1"/>
        <c:lblAlgn val="ctr"/>
        <c:lblOffset val="100"/>
        <c:noMultiLvlLbl val="0"/>
      </c:catAx>
      <c:valAx>
        <c:axId val="207660160"/>
        <c:scaling>
          <c:orientation val="minMax"/>
        </c:scaling>
        <c:delete val="0"/>
        <c:axPos val="t"/>
        <c:majorGridlines>
          <c:spPr>
            <a:ln w="3175" cap="flat" cmpd="sng" algn="ctr">
              <a:solidFill>
                <a:srgbClr val="808080"/>
              </a:solidFill>
              <a:prstDash val="solid"/>
              <a:round/>
            </a:ln>
            <a:effectLst/>
          </c:spPr>
        </c:majorGridlines>
        <c:numFmt formatCode="0" sourceLinked="1"/>
        <c:majorTickMark val="out"/>
        <c:minorTickMark val="none"/>
        <c:tickLblPos val="low"/>
        <c:spPr>
          <a:noFill/>
          <a:ln w="3175" cap="flat" cmpd="sng" algn="ctr">
            <a:solidFill>
              <a:srgbClr val="808080"/>
            </a:solidFill>
            <a:prstDash val="solid"/>
            <a:round/>
          </a:ln>
          <a:effectLst/>
        </c:spPr>
        <c:txPr>
          <a:bodyPr rot="0" spcFirstLastPara="1" vertOverflow="ellipsis" wrap="square" anchor="ctr" anchorCtr="1"/>
          <a:lstStyle/>
          <a:p>
            <a:pPr>
              <a:defRPr lang="es-ES" sz="1000" b="0" i="0" u="none" strike="noStrike" kern="1200" baseline="0">
                <a:solidFill>
                  <a:srgbClr val="000000"/>
                </a:solidFill>
                <a:latin typeface="Calibri"/>
                <a:ea typeface="Calibri"/>
                <a:cs typeface="Calibri"/>
              </a:defRPr>
            </a:pPr>
            <a:endParaRPr lang="es-PY"/>
          </a:p>
        </c:txPr>
        <c:crossAx val="207650176"/>
        <c:crosses val="max"/>
        <c:crossBetween val="between"/>
      </c:valAx>
      <c:spPr>
        <a:solidFill>
          <a:srgbClr val="FFFFFF"/>
        </a:solidFill>
        <a:ln w="25400">
          <a:noFill/>
        </a:ln>
        <a:effectLst/>
      </c:spPr>
    </c:plotArea>
    <c:legend>
      <c:legendPos val="b"/>
      <c:layout>
        <c:manualLayout>
          <c:xMode val="edge"/>
          <c:yMode val="edge"/>
          <c:x val="0.36344186706391474"/>
          <c:y val="0.85827487473156761"/>
          <c:w val="0.31610808631515624"/>
          <c:h val="0.12805216025766764"/>
        </c:manualLayout>
      </c:layout>
      <c:overlay val="0"/>
      <c:spPr>
        <a:noFill/>
        <a:ln w="25400">
          <a:noFill/>
        </a:ln>
        <a:effectLst/>
      </c:spPr>
      <c:txPr>
        <a:bodyPr rot="0" spcFirstLastPara="1" vertOverflow="ellipsis" vert="horz" wrap="square" anchor="ctr" anchorCtr="1"/>
        <a:lstStyle/>
        <a:p>
          <a:pPr>
            <a:defRPr lang="es-ES" sz="920" b="0" i="0" u="none" strike="noStrike" kern="1200" baseline="0">
              <a:solidFill>
                <a:srgbClr val="000000"/>
              </a:solidFill>
              <a:latin typeface="Calibri"/>
              <a:ea typeface="Calibri"/>
              <a:cs typeface="Calibri"/>
            </a:defRPr>
          </a:pPr>
          <a:endParaRPr lang="es-PY"/>
        </a:p>
      </c:txPr>
    </c:legend>
    <c:plotVisOnly val="1"/>
    <c:dispBlanksAs val="gap"/>
    <c:showDLblsOverMax val="0"/>
  </c:chart>
  <c:spPr>
    <a:solidFill>
      <a:schemeClr val="bg2"/>
    </a:solidFill>
    <a:ln w="9525" cap="flat" cmpd="sng" algn="ctr">
      <a:noFill/>
      <a:prstDash val="solid"/>
      <a:round/>
    </a:ln>
    <a:effectLst/>
  </c:spPr>
  <c:txPr>
    <a:bodyPr/>
    <a:lstStyle/>
    <a:p>
      <a:pPr>
        <a:defRPr sz="1100" b="0" i="0" u="none" strike="noStrike" baseline="0">
          <a:solidFill>
            <a:srgbClr val="000000"/>
          </a:solidFill>
          <a:latin typeface="Calibri"/>
          <a:ea typeface="Calibri"/>
          <a:cs typeface="Calibri"/>
        </a:defRPr>
      </a:pPr>
      <a:endParaRPr lang="es-PY"/>
    </a:p>
  </c:txPr>
  <c:printSettings>
    <c:headerFooter alignWithMargins="0"/>
    <c:pageMargins b="1" l="0.75000000000000278" r="0.75000000000000278" t="1" header="0.51180555555555562" footer="0.51180555555555562"/>
    <c:pageSetup firstPageNumber="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55597993919258"/>
          <c:y val="0.14785992217898833"/>
          <c:w val="0.7466682870405561"/>
          <c:h val="0.52918287937743158"/>
        </c:manualLayout>
      </c:layout>
      <c:barChart>
        <c:barDir val="col"/>
        <c:grouping val="clustered"/>
        <c:varyColors val="0"/>
        <c:ser>
          <c:idx val="0"/>
          <c:order val="0"/>
          <c:tx>
            <c:strRef>
              <c:f>'Introducción de datos'!$B$96</c:f>
              <c:strCache>
                <c:ptCount val="1"/>
                <c:pt idx="0">
                  <c:v>Presupuesto aprobado acumulado*</c:v>
                </c:pt>
              </c:strCache>
            </c:strRef>
          </c:tx>
          <c:spPr>
            <a:solidFill>
              <a:schemeClr val="accent1"/>
            </a:solidFill>
            <a:ln>
              <a:noFill/>
            </a:ln>
            <a:effectLst/>
          </c:spPr>
          <c:invertIfNegative val="0"/>
          <c:dLbls>
            <c:dLbl>
              <c:idx val="2"/>
              <c:layout>
                <c:manualLayout>
                  <c:x val="3.4494200492787119E-2"/>
                  <c:y val="5.993424222589145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9E-4D64-85BD-CF93821AA715}"/>
                </c:ext>
              </c:extLst>
            </c:dLbl>
            <c:dLbl>
              <c:idx val="3"/>
              <c:layout>
                <c:manualLayout>
                  <c:x val="4.0243233908251894E-2"/>
                  <c:y val="-2.746954368968769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9E-4D64-85BD-CF93821AA7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Y"/>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6</c:v>
              </c:pt>
              <c:pt idx="1">
                <c:v>7</c:v>
              </c:pt>
              <c:pt idx="2">
                <c:v>8</c:v>
              </c:pt>
              <c:pt idx="3">
                <c:v>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'Introducción de datos'!$C$96:$K$96</c15:sqref>
                  </c15:fullRef>
                </c:ext>
              </c:extLst>
              <c:f>'Introducción de datos'!$H$96:$K$96</c:f>
              <c:numCache>
                <c:formatCode>_(* #,##0_);_(* \(#,##0\);_(* "-"_);_(@_)</c:formatCode>
                <c:ptCount val="4"/>
                <c:pt idx="0">
                  <c:v>398784</c:v>
                </c:pt>
              </c:numCache>
            </c:numRef>
          </c:val>
          <c:extLst>
            <c:ext xmlns:c16="http://schemas.microsoft.com/office/drawing/2014/chart" uri="{C3380CC4-5D6E-409C-BE32-E72D297353CC}">
              <c16:uniqueId val="{00000002-CF9E-4D64-85BD-CF93821AA715}"/>
            </c:ext>
          </c:extLst>
        </c:ser>
        <c:ser>
          <c:idx val="1"/>
          <c:order val="1"/>
          <c:tx>
            <c:strRef>
              <c:f>'Introducción de datos'!$B$97</c:f>
              <c:strCache>
                <c:ptCount val="1"/>
                <c:pt idx="0">
                  <c:v>Obligaciones acumuladas</c:v>
                </c:pt>
              </c:strCache>
            </c:strRef>
          </c:tx>
          <c:spPr>
            <a:solidFill>
              <a:schemeClr val="accent2"/>
            </a:solidFill>
            <a:ln>
              <a:noFill/>
            </a:ln>
            <a:effectLst/>
          </c:spPr>
          <c:invertIfNegative val="0"/>
          <c:dLbls>
            <c:dLbl>
              <c:idx val="2"/>
              <c:layout>
                <c:manualLayout>
                  <c:x val="3.73687172005194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9E-4D64-85BD-CF93821AA715}"/>
                </c:ext>
              </c:extLst>
            </c:dLbl>
            <c:dLbl>
              <c:idx val="3"/>
              <c:layout>
                <c:manualLayout>
                  <c:x val="4.599226732371628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F9E-4D64-85BD-CF93821AA7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Y"/>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6</c:v>
              </c:pt>
              <c:pt idx="1">
                <c:v>7</c:v>
              </c:pt>
              <c:pt idx="2">
                <c:v>8</c:v>
              </c:pt>
              <c:pt idx="3">
                <c:v>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'Introducción de datos'!$C$97:$K$97</c15:sqref>
                  </c15:fullRef>
                </c:ext>
              </c:extLst>
              <c:f>'Introducción de datos'!$H$97:$K$97</c:f>
              <c:numCache>
                <c:formatCode>_(* #,##0_);_(* \(#,##0\);_(* "-"_);_(@_)</c:formatCode>
                <c:ptCount val="4"/>
                <c:pt idx="0">
                  <c:v>43343</c:v>
                </c:pt>
              </c:numCache>
            </c:numRef>
          </c:val>
          <c:extLst>
            <c:ext xmlns:c16="http://schemas.microsoft.com/office/drawing/2014/chart" uri="{C3380CC4-5D6E-409C-BE32-E72D297353CC}">
              <c16:uniqueId val="{00000005-CF9E-4D64-85BD-CF93821AA715}"/>
            </c:ext>
          </c:extLst>
        </c:ser>
        <c:ser>
          <c:idx val="2"/>
          <c:order val="2"/>
          <c:tx>
            <c:strRef>
              <c:f>'Introducción de datos'!$B$98</c:f>
              <c:strCache>
                <c:ptCount val="1"/>
                <c:pt idx="0">
                  <c:v>Gastos acumulados</c:v>
                </c:pt>
              </c:strCache>
            </c:strRef>
          </c:tx>
          <c:spPr>
            <a:solidFill>
              <a:schemeClr val="accent3"/>
            </a:solidFill>
            <a:ln>
              <a:noFill/>
            </a:ln>
            <a:effectLst/>
          </c:spPr>
          <c:invertIfNegative val="0"/>
          <c:dLbls>
            <c:dLbl>
              <c:idx val="0"/>
              <c:layout>
                <c:manualLayout>
                  <c:x val="2.8011204481792666E-2"/>
                  <c:y val="-3.714739227256242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BD-47F8-8F82-1C3644D9B7F7}"/>
                </c:ext>
              </c:extLst>
            </c:dLbl>
            <c:dLbl>
              <c:idx val="2"/>
              <c:layout>
                <c:manualLayout>
                  <c:x val="3.7368717200519402E-2"/>
                  <c:y val="-7.124269131327276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F9E-4D64-85BD-CF93821AA715}"/>
                </c:ext>
              </c:extLst>
            </c:dLbl>
            <c:dLbl>
              <c:idx val="3"/>
              <c:layout>
                <c:manualLayout>
                  <c:x val="5.7490334154645377E-2"/>
                  <c:y val="1.424853826265442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F9E-4D64-85BD-CF93821AA7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Y"/>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6</c:v>
              </c:pt>
              <c:pt idx="1">
                <c:v>7</c:v>
              </c:pt>
              <c:pt idx="2">
                <c:v>8</c:v>
              </c:pt>
              <c:pt idx="3">
                <c:v>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'Introducción de datos'!$C$98:$K$98</c15:sqref>
                  </c15:fullRef>
                </c:ext>
              </c:extLst>
              <c:f>'Introducción de datos'!$H$98:$K$98</c:f>
              <c:numCache>
                <c:formatCode>_(* #,##0_);_(* \(#,##0\);_(* "-"_);_(@_)</c:formatCode>
                <c:ptCount val="4"/>
                <c:pt idx="0">
                  <c:v>353900</c:v>
                </c:pt>
              </c:numCache>
            </c:numRef>
          </c:val>
          <c:extLst>
            <c:ext xmlns:c16="http://schemas.microsoft.com/office/drawing/2014/chart" uri="{C3380CC4-5D6E-409C-BE32-E72D297353CC}">
              <c16:uniqueId val="{00000008-CF9E-4D64-85BD-CF93821AA715}"/>
            </c:ext>
          </c:extLst>
        </c:ser>
        <c:dLbls>
          <c:showLegendKey val="0"/>
          <c:showVal val="0"/>
          <c:showCatName val="0"/>
          <c:showSerName val="0"/>
          <c:showPercent val="0"/>
          <c:showBubbleSize val="0"/>
        </c:dLbls>
        <c:gapWidth val="219"/>
        <c:overlap val="-27"/>
        <c:axId val="207716352"/>
        <c:axId val="207717888"/>
      </c:barChart>
      <c:catAx>
        <c:axId val="207716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207717888"/>
        <c:crossesAt val="0"/>
        <c:auto val="0"/>
        <c:lblAlgn val="ctr"/>
        <c:lblOffset val="100"/>
        <c:noMultiLvlLbl val="0"/>
      </c:catAx>
      <c:valAx>
        <c:axId val="20771788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207716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2"/>
    </a:solidFill>
    <a:ln w="9525" cap="flat" cmpd="sng" algn="ctr">
      <a:solidFill>
        <a:schemeClr val="tx1">
          <a:lumMod val="15000"/>
          <a:lumOff val="85000"/>
        </a:schemeClr>
      </a:solidFill>
      <a:round/>
    </a:ln>
    <a:effectLst/>
  </c:spPr>
  <c:txPr>
    <a:bodyPr/>
    <a:lstStyle/>
    <a:p>
      <a:pPr>
        <a:defRPr/>
      </a:pPr>
      <a:endParaRPr lang="es-PY"/>
    </a:p>
  </c:txPr>
  <c:printSettings>
    <c:headerFooter alignWithMargins="0"/>
    <c:pageMargins b="1" l="0.75000000000000278" r="0.75000000000000278" t="1" header="0.51180555555555562" footer="0.51180555555555562"/>
    <c:pageSetup firstPageNumber="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3291602148059"/>
          <c:y val="0.14037082818294189"/>
          <c:w val="0.83165156656673322"/>
          <c:h val="0.61092668113642778"/>
        </c:manualLayout>
      </c:layout>
      <c:barChart>
        <c:barDir val="col"/>
        <c:grouping val="clustered"/>
        <c:varyColors val="0"/>
        <c:ser>
          <c:idx val="0"/>
          <c:order val="0"/>
          <c:tx>
            <c:v>Meta</c:v>
          </c:tx>
          <c:spPr>
            <a:solidFill>
              <a:schemeClr val="accent1"/>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1-0574-42ED-AA97-E90C64C65093}"/>
                </c:ext>
              </c:extLst>
            </c:dLbl>
            <c:dLbl>
              <c:idx val="3"/>
              <c:delete val="1"/>
              <c:extLst>
                <c:ext xmlns:c15="http://schemas.microsoft.com/office/drawing/2012/chart" uri="{CE6537A1-D6FC-4f65-9D91-7224C49458BB}"/>
                <c:ext xmlns:c16="http://schemas.microsoft.com/office/drawing/2014/chart" uri="{C3380CC4-5D6E-409C-BE32-E72D297353CC}">
                  <c16:uniqueId val="{00000000-0574-42ED-AA97-E90C64C6509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'Introducción de datos'!$H$114:$S$114</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datos'!$H$118:$S$118</c:f>
              <c:numCache>
                <c:formatCode>0.00%</c:formatCode>
                <c:ptCount val="12"/>
                <c:pt idx="0" formatCode="#,##0.00">
                  <c:v>0.47</c:v>
                </c:pt>
              </c:numCache>
            </c:numRef>
          </c:val>
          <c:extLst>
            <c:ext xmlns:c16="http://schemas.microsoft.com/office/drawing/2014/chart" uri="{C3380CC4-5D6E-409C-BE32-E72D297353CC}">
              <c16:uniqueId val="{00000000-77E5-4198-B74B-58F9AD4C43AF}"/>
            </c:ext>
          </c:extLst>
        </c:ser>
        <c:ser>
          <c:idx val="1"/>
          <c:order val="1"/>
          <c:tx>
            <c:v>Logrado</c:v>
          </c:tx>
          <c:spPr>
            <a:solidFill>
              <a:schemeClr val="accent3"/>
            </a:solidFill>
            <a:ln>
              <a:noFill/>
            </a:ln>
            <a:effectLst/>
          </c:spPr>
          <c:invertIfNegative val="0"/>
          <c:cat>
            <c:strRef>
              <c:f>'Introducción de datos'!$H$114:$S$114</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datos'!$H$119:$S$119</c:f>
              <c:numCache>
                <c:formatCode>0.00%</c:formatCode>
                <c:ptCount val="12"/>
                <c:pt idx="0" formatCode="#,##0.00">
                  <c:v>0.36</c:v>
                </c:pt>
              </c:numCache>
            </c:numRef>
          </c:val>
          <c:extLst>
            <c:ext xmlns:c16="http://schemas.microsoft.com/office/drawing/2014/chart" uri="{C3380CC4-5D6E-409C-BE32-E72D297353CC}">
              <c16:uniqueId val="{00000002-77E5-4198-B74B-58F9AD4C43AF}"/>
            </c:ext>
          </c:extLst>
        </c:ser>
        <c:dLbls>
          <c:showLegendKey val="0"/>
          <c:showVal val="0"/>
          <c:showCatName val="0"/>
          <c:showSerName val="0"/>
          <c:showPercent val="0"/>
          <c:showBubbleSize val="0"/>
        </c:dLbls>
        <c:gapWidth val="0"/>
        <c:overlap val="-100"/>
        <c:axId val="207847808"/>
        <c:axId val="207849344"/>
      </c:barChart>
      <c:catAx>
        <c:axId val="207847808"/>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2700000" spcFirstLastPara="1" vertOverflow="ellipsis" wrap="square" anchor="ctr" anchorCtr="1"/>
          <a:lstStyle/>
          <a:p>
            <a:pPr>
              <a:defRPr lang="es-ES" sz="550" b="1" i="0" u="none" strike="noStrike" kern="1200" baseline="0">
                <a:solidFill>
                  <a:srgbClr val="000000"/>
                </a:solidFill>
                <a:latin typeface="Arial"/>
                <a:ea typeface="Arial"/>
                <a:cs typeface="Arial"/>
              </a:defRPr>
            </a:pPr>
            <a:endParaRPr lang="es-PY"/>
          </a:p>
        </c:txPr>
        <c:crossAx val="207849344"/>
        <c:crossesAt val="0"/>
        <c:auto val="1"/>
        <c:lblAlgn val="ctr"/>
        <c:lblOffset val="100"/>
        <c:tickLblSkip val="1"/>
        <c:tickMarkSkip val="1"/>
        <c:noMultiLvlLbl val="0"/>
      </c:catAx>
      <c:valAx>
        <c:axId val="207849344"/>
        <c:scaling>
          <c:orientation val="minMax"/>
        </c:scaling>
        <c:delete val="0"/>
        <c:axPos val="l"/>
        <c:numFmt formatCode="#,##0\ ;&quot; -&quot;#,##0\ ;&quot; - &quot;;@\ "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lang="es-ES" sz="475" b="0" i="0" u="none" strike="noStrike" kern="1200" baseline="0">
                <a:solidFill>
                  <a:srgbClr val="000000"/>
                </a:solidFill>
                <a:latin typeface="Arial"/>
                <a:ea typeface="Arial"/>
                <a:cs typeface="Arial"/>
              </a:defRPr>
            </a:pPr>
            <a:endParaRPr lang="es-PY"/>
          </a:p>
        </c:txPr>
        <c:crossAx val="207847808"/>
        <c:crossesAt val="1"/>
        <c:crossBetween val="between"/>
      </c:valAx>
      <c:spPr>
        <a:noFill/>
        <a:ln w="25400">
          <a:noFill/>
        </a:ln>
        <a:effectLst/>
      </c:spPr>
    </c:plotArea>
    <c:legend>
      <c:legendPos val="r"/>
      <c:layout>
        <c:manualLayout>
          <c:xMode val="edge"/>
          <c:yMode val="edge"/>
          <c:x val="0.10939112487100142"/>
          <c:y val="0.88083119143785749"/>
          <c:w val="0.54179566563467885"/>
          <c:h val="6.7357512953367921E-2"/>
        </c:manualLayout>
      </c:layout>
      <c:overlay val="0"/>
      <c:spPr>
        <a:solidFill>
          <a:srgbClr val="FFFFFF"/>
        </a:solidFill>
        <a:ln w="25400">
          <a:noFill/>
        </a:ln>
        <a:effectLst/>
      </c:spPr>
      <c:txPr>
        <a:bodyPr rot="0" spcFirstLastPara="1" vertOverflow="ellipsis" vert="horz" wrap="square" anchor="ctr" anchorCtr="1"/>
        <a:lstStyle/>
        <a:p>
          <a:pPr>
            <a:defRPr lang="es-ES" sz="620" b="0" i="0" u="none" strike="noStrike" kern="1200" baseline="0">
              <a:solidFill>
                <a:srgbClr val="000000"/>
              </a:solidFill>
              <a:latin typeface="Arial"/>
              <a:ea typeface="Arial"/>
              <a:cs typeface="Arial"/>
            </a:defRPr>
          </a:pPr>
          <a:endParaRPr lang="es-PY"/>
        </a:p>
      </c:txPr>
    </c:legend>
    <c:plotVisOnly val="0"/>
    <c:dispBlanksAs val="zero"/>
    <c:showDLblsOverMax val="0"/>
  </c:chart>
  <c:spPr>
    <a:solidFill>
      <a:schemeClr val="bg2"/>
    </a:solidFill>
    <a:ln w="9525" cap="flat" cmpd="sng" algn="ctr">
      <a:noFill/>
      <a:prstDash val="solid"/>
      <a:round/>
    </a:ln>
    <a:effectLst/>
  </c:spPr>
  <c:txPr>
    <a:bodyPr/>
    <a:lstStyle/>
    <a:p>
      <a:pPr>
        <a:defRPr sz="1100" b="0" i="0" u="none" strike="noStrike" baseline="0">
          <a:solidFill>
            <a:srgbClr val="000000"/>
          </a:solidFill>
          <a:latin typeface="Calibri"/>
          <a:ea typeface="Calibri"/>
          <a:cs typeface="Calibri"/>
        </a:defRPr>
      </a:pPr>
      <a:endParaRPr lang="es-PY"/>
    </a:p>
  </c:txPr>
  <c:printSettings>
    <c:headerFooter alignWithMargins="0"/>
    <c:pageMargins b="1" l="0.75000000000000278" r="0.75000000000000278" t="1" header="0.51180555555555562" footer="0.5118055555555556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Informaci&#243;n de la subvenci&#243;n'!A1"/><Relationship Id="rId13" Type="http://schemas.openxmlformats.org/officeDocument/2006/relationships/image" Target="../media/image5.png"/><Relationship Id="rId3" Type="http://schemas.openxmlformats.org/officeDocument/2006/relationships/hyperlink" Target="#Financiamiento!A1"/><Relationship Id="rId7" Type="http://schemas.openxmlformats.org/officeDocument/2006/relationships/hyperlink" Target="#Accione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endaciones!A1"/><Relationship Id="rId11" Type="http://schemas.openxmlformats.org/officeDocument/2006/relationships/image" Target="../media/image3.png"/><Relationship Id="rId5" Type="http://schemas.openxmlformats.org/officeDocument/2006/relationships/hyperlink" Target="#Gesti&#243;n!A1"/><Relationship Id="rId10" Type="http://schemas.openxmlformats.org/officeDocument/2006/relationships/hyperlink" Target="#'Introducci&#243;n de datos'!A1"/><Relationship Id="rId4" Type="http://schemas.openxmlformats.org/officeDocument/2006/relationships/hyperlink" Target="#Programatico!A1"/><Relationship Id="rId9" Type="http://schemas.openxmlformats.org/officeDocument/2006/relationships/hyperlink" Target="#'Lista de indicadores'!A1"/></Relationships>
</file>

<file path=xl/drawings/_rels/drawing12.xml.rels><?xml version="1.0" encoding="UTF-8" standalone="yes"?>
<Relationships xmlns="http://schemas.openxmlformats.org/package/2006/relationships"><Relationship Id="rId3" Type="http://schemas.openxmlformats.org/officeDocument/2006/relationships/hyperlink" Target="#Men&#250;!A1"/><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hyperlink" Target="#Men&#250;!A1"/></Relationships>
</file>

<file path=xl/drawings/_rels/drawing14.xml.rels><?xml version="1.0" encoding="UTF-8" standalone="yes"?>
<Relationships xmlns="http://schemas.openxmlformats.org/package/2006/relationships"><Relationship Id="rId1" Type="http://schemas.openxmlformats.org/officeDocument/2006/relationships/hyperlink" Target="#Men&#250;!A1"/></Relationships>
</file>

<file path=xl/drawings/_rels/drawing15.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hyperlink" Target="#Men&#250;!A1"/></Relationships>
</file>

<file path=xl/drawings/_rels/drawing3.xml.rels><?xml version="1.0" encoding="UTF-8" standalone="yes"?>
<Relationships xmlns="http://schemas.openxmlformats.org/package/2006/relationships"><Relationship Id="rId1" Type="http://schemas.openxmlformats.org/officeDocument/2006/relationships/hyperlink" Target="#Men&#250;!A1"/></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hyperlink" Target="http://www.google.com.py/url?sa=i&amp;rct=j&amp;q=&amp;esrc=s&amp;frm=1&amp;source=images&amp;cd=&amp;cad=rja&amp;uact=8&amp;docid=KfQ2bNEtRb6KCM&amp;tbnid=DAhCKddVdbDtxM:&amp;ved=0CAcQjRw&amp;url=http://www.sitographics.com/enciclog/banderas/america/source/Paraguay.html&amp;ei=TRsqVMbBPMGooQT164KgBg&amp;bvm=bv.76477589,d.cWc&amp;psig=AFQjCNGomGvYCUPDT6LqdnyMADp1lF_W_g&amp;ust=1412131929747538" TargetMode="External"/><Relationship Id="rId1" Type="http://schemas.openxmlformats.org/officeDocument/2006/relationships/hyperlink" Target="#Men&#250;!A1"/></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Men&#250;!A1"/></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250;!A1"/><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4</xdr:row>
      <xdr:rowOff>133350</xdr:rowOff>
    </xdr:from>
    <xdr:to>
      <xdr:col>11</xdr:col>
      <xdr:colOff>504825</xdr:colOff>
      <xdr:row>18</xdr:row>
      <xdr:rowOff>13921</xdr:rowOff>
    </xdr:to>
    <xdr:pic>
      <xdr:nvPicPr>
        <xdr:cNvPr id="1061" name="Picture 2">
          <a:extLst>
            <a:ext uri="{FF2B5EF4-FFF2-40B4-BE49-F238E27FC236}">
              <a16:creationId xmlns:a16="http://schemas.microsoft.com/office/drawing/2014/main" id="{00000000-0008-0000-0000-000025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1351" t="36855" r="9529"/>
        <a:stretch>
          <a:fillRect/>
        </a:stretch>
      </xdr:blipFill>
      <xdr:spPr bwMode="auto">
        <a:xfrm>
          <a:off x="38100" y="1371600"/>
          <a:ext cx="7258050"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editAs="absolute">
    <xdr:from>
      <xdr:col>7</xdr:col>
      <xdr:colOff>638175</xdr:colOff>
      <xdr:row>6</xdr:row>
      <xdr:rowOff>189767</xdr:rowOff>
    </xdr:from>
    <xdr:to>
      <xdr:col>11</xdr:col>
      <xdr:colOff>419100</xdr:colOff>
      <xdr:row>17</xdr:row>
      <xdr:rowOff>66675</xdr:rowOff>
    </xdr:to>
    <xdr:pic>
      <xdr:nvPicPr>
        <xdr:cNvPr id="1062" name="Picture 824">
          <a:extLst>
            <a:ext uri="{FF2B5EF4-FFF2-40B4-BE49-F238E27FC236}">
              <a16:creationId xmlns:a16="http://schemas.microsoft.com/office/drawing/2014/main" id="{00000000-0008-0000-0000-000026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14925" y="1838325"/>
          <a:ext cx="20955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editAs="absolute">
    <xdr:from>
      <xdr:col>4</xdr:col>
      <xdr:colOff>238125</xdr:colOff>
      <xdr:row>7</xdr:row>
      <xdr:rowOff>41763</xdr:rowOff>
    </xdr:from>
    <xdr:to>
      <xdr:col>7</xdr:col>
      <xdr:colOff>514350</xdr:colOff>
      <xdr:row>17</xdr:row>
      <xdr:rowOff>0</xdr:rowOff>
    </xdr:to>
    <xdr:sp macro="" textlink="">
      <xdr:nvSpPr>
        <xdr:cNvPr id="1063" name="AutoShape 27">
          <a:extLst>
            <a:ext uri="{FF2B5EF4-FFF2-40B4-BE49-F238E27FC236}">
              <a16:creationId xmlns:a16="http://schemas.microsoft.com/office/drawing/2014/main" id="{00000000-0008-0000-0000-000027040000}"/>
            </a:ext>
          </a:extLst>
        </xdr:cNvPr>
        <xdr:cNvSpPr>
          <a:spLocks noChangeArrowheads="1"/>
        </xdr:cNvSpPr>
      </xdr:nvSpPr>
      <xdr:spPr bwMode="auto">
        <a:xfrm>
          <a:off x="2514600" y="1895475"/>
          <a:ext cx="2476500" cy="2009775"/>
        </a:xfrm>
        <a:prstGeom prst="roundRect">
          <a:avLst>
            <a:gd name="adj" fmla="val 11921"/>
          </a:avLst>
        </a:prstGeom>
        <a:gradFill rotWithShape="0">
          <a:gsLst>
            <a:gs pos="0">
              <a:srgbClr val="B24B48"/>
            </a:gs>
            <a:gs pos="100000">
              <a:srgbClr val="D48886"/>
            </a:gs>
          </a:gsLst>
          <a:lin ang="5400000" scaled="1"/>
        </a:gradFill>
        <a:ln w="9360" cap="sq">
          <a:solidFill>
            <a:srgbClr val="FEFEFE"/>
          </a:solidFill>
          <a:miter lim="800000"/>
          <a:headEnd/>
          <a:tailEnd/>
        </a:ln>
      </xdr:spPr>
    </xdr:sp>
    <xdr:clientData/>
  </xdr:twoCellAnchor>
  <xdr:twoCellAnchor editAs="absolute">
    <xdr:from>
      <xdr:col>5</xdr:col>
      <xdr:colOff>266700</xdr:colOff>
      <xdr:row>9</xdr:row>
      <xdr:rowOff>126756</xdr:rowOff>
    </xdr:from>
    <xdr:to>
      <xdr:col>6</xdr:col>
      <xdr:colOff>552450</xdr:colOff>
      <xdr:row>11</xdr:row>
      <xdr:rowOff>78398</xdr:rowOff>
    </xdr:to>
    <xdr:sp macro="" textlink="">
      <xdr:nvSpPr>
        <xdr:cNvPr id="1028" name="AutoShape 26">
          <a:extLst>
            <a:ext uri="{FF2B5EF4-FFF2-40B4-BE49-F238E27FC236}">
              <a16:creationId xmlns:a16="http://schemas.microsoft.com/office/drawing/2014/main" id="{00000000-0008-0000-0000-000004040000}"/>
            </a:ext>
          </a:extLst>
        </xdr:cNvPr>
        <xdr:cNvSpPr>
          <a:spLocks noChangeArrowheads="1"/>
        </xdr:cNvSpPr>
      </xdr:nvSpPr>
      <xdr:spPr bwMode="auto">
        <a:xfrm>
          <a:off x="3276600" y="2390775"/>
          <a:ext cx="1019175" cy="361950"/>
        </a:xfrm>
        <a:prstGeom prst="roundRect">
          <a:avLst>
            <a:gd name="adj" fmla="val 10889"/>
          </a:avLst>
        </a:prstGeom>
        <a:gradFill rotWithShape="0">
          <a:gsLst>
            <a:gs pos="0">
              <a:srgbClr val="DDDDDD"/>
            </a:gs>
            <a:gs pos="100000">
              <a:srgbClr val="EEEEEE"/>
            </a:gs>
          </a:gsLst>
          <a:lin ang="2700000" scaled="1"/>
        </a:gradFill>
        <a:ln w="9360" cap="sq">
          <a:solidFill>
            <a:srgbClr val="FFFFFF"/>
          </a:solidFill>
          <a:miter lim="800000"/>
          <a:headEnd/>
          <a:tailEnd/>
        </a:ln>
        <a:effectLst>
          <a:outerShdw dist="134956" dir="2927119" algn="ctr" rotWithShape="0">
            <a:srgbClr val="000000">
              <a:alpha val="50027"/>
            </a:srgbClr>
          </a:outerShdw>
        </a:effectLst>
      </xdr:spPr>
      <xdr:txBody>
        <a:bodyPr/>
        <a:lstStyle/>
        <a:p>
          <a:endParaRPr lang="es-SV"/>
        </a:p>
      </xdr:txBody>
    </xdr:sp>
    <xdr:clientData/>
  </xdr:twoCellAnchor>
  <xdr:twoCellAnchor editAs="absolute">
    <xdr:from>
      <xdr:col>5</xdr:col>
      <xdr:colOff>285750</xdr:colOff>
      <xdr:row>9</xdr:row>
      <xdr:rowOff>164856</xdr:rowOff>
    </xdr:from>
    <xdr:to>
      <xdr:col>6</xdr:col>
      <xdr:colOff>533400</xdr:colOff>
      <xdr:row>11</xdr:row>
      <xdr:rowOff>40298</xdr:rowOff>
    </xdr:to>
    <xdr:sp macro="" textlink="" fLocksText="0">
      <xdr:nvSpPr>
        <xdr:cNvPr id="1029" name="AutoShape 27">
          <a:hlinkClick xmlns:r="http://schemas.openxmlformats.org/officeDocument/2006/relationships" r:id="rId3"/>
          <a:extLst>
            <a:ext uri="{FF2B5EF4-FFF2-40B4-BE49-F238E27FC236}">
              <a16:creationId xmlns:a16="http://schemas.microsoft.com/office/drawing/2014/main" id="{00000000-0008-0000-0000-000005040000}"/>
            </a:ext>
          </a:extLst>
        </xdr:cNvPr>
        <xdr:cNvSpPr>
          <a:spLocks noChangeArrowheads="1"/>
        </xdr:cNvSpPr>
      </xdr:nvSpPr>
      <xdr:spPr bwMode="auto">
        <a:xfrm>
          <a:off x="3295650" y="2428875"/>
          <a:ext cx="981075" cy="285750"/>
        </a:xfrm>
        <a:prstGeom prst="roundRect">
          <a:avLst>
            <a:gd name="adj" fmla="val 11921"/>
          </a:avLst>
        </a:prstGeom>
        <a:gradFill rotWithShape="0">
          <a:gsLst>
            <a:gs pos="0">
              <a:srgbClr val="863836"/>
            </a:gs>
            <a:gs pos="100000">
              <a:srgbClr val="C0504D"/>
            </a:gs>
          </a:gsLst>
          <a:lin ang="5400000" scaled="1"/>
        </a:gradFill>
        <a:ln w="9360" cap="sq">
          <a:solidFill>
            <a:srgbClr val="FEFEFE"/>
          </a:solidFill>
          <a:miter lim="800000"/>
          <a:headEnd/>
          <a:tailEnd/>
        </a:ln>
        <a:effectLst/>
      </xdr:spPr>
      <xdr:txBody>
        <a:bodyPr vertOverflow="clip" wrap="square" lIns="27360" tIns="22680" rIns="27360" bIns="22680" anchor="ctr" upright="1"/>
        <a:lstStyle/>
        <a:p>
          <a:pPr algn="ctr" rtl="0">
            <a:defRPr sz="1000"/>
          </a:pPr>
          <a:r>
            <a:rPr lang="es-ES" sz="1000" b="0" i="0" u="none" strike="noStrike" baseline="0">
              <a:solidFill>
                <a:srgbClr val="FFFFFF"/>
              </a:solidFill>
              <a:latin typeface="Arial"/>
              <a:cs typeface="Arial"/>
            </a:rPr>
            <a:t>Financieros</a:t>
          </a:r>
        </a:p>
      </xdr:txBody>
    </xdr:sp>
    <xdr:clientData/>
  </xdr:twoCellAnchor>
  <xdr:twoCellAnchor editAs="absolute">
    <xdr:from>
      <xdr:col>5</xdr:col>
      <xdr:colOff>295275</xdr:colOff>
      <xdr:row>9</xdr:row>
      <xdr:rowOff>174381</xdr:rowOff>
    </xdr:from>
    <xdr:to>
      <xdr:col>5</xdr:col>
      <xdr:colOff>390525</xdr:colOff>
      <xdr:row>10</xdr:row>
      <xdr:rowOff>131152</xdr:rowOff>
    </xdr:to>
    <xdr:sp macro="" textlink="">
      <xdr:nvSpPr>
        <xdr:cNvPr id="1066" name="Freeform 28">
          <a:extLst>
            <a:ext uri="{FF2B5EF4-FFF2-40B4-BE49-F238E27FC236}">
              <a16:creationId xmlns:a16="http://schemas.microsoft.com/office/drawing/2014/main" id="{00000000-0008-0000-0000-00002A040000}"/>
            </a:ext>
          </a:extLst>
        </xdr:cNvPr>
        <xdr:cNvSpPr>
          <a:spLocks noChangeArrowheads="1"/>
        </xdr:cNvSpPr>
      </xdr:nvSpPr>
      <xdr:spPr bwMode="auto">
        <a:xfrm>
          <a:off x="3305175" y="2438400"/>
          <a:ext cx="95250" cy="161925"/>
        </a:xfrm>
        <a:custGeom>
          <a:avLst/>
          <a:gdLst>
            <a:gd name="T0" fmla="*/ 3315211 w 596"/>
            <a:gd name="T1" fmla="*/ 0 h 598"/>
            <a:gd name="T2" fmla="*/ 0 w 596"/>
            <a:gd name="T3" fmla="*/ 8651884 h 598"/>
            <a:gd name="T4" fmla="*/ 0 w 596"/>
            <a:gd name="T5" fmla="*/ 43185776 h 598"/>
            <a:gd name="T6" fmla="*/ 4523256 w 596"/>
            <a:gd name="T7" fmla="*/ 12757685 h 598"/>
            <a:gd name="T8" fmla="*/ 16547928 w 596"/>
            <a:gd name="T9" fmla="*/ 0 h 598"/>
            <a:gd name="T10" fmla="*/ 3315211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DDA09E"/>
            </a:gs>
            <a:gs pos="50000">
              <a:srgbClr val="C0504D"/>
            </a:gs>
            <a:gs pos="100000">
              <a:srgbClr val="DDA09E"/>
            </a:gs>
          </a:gsLst>
          <a:lin ang="2700000" scaled="1"/>
        </a:gra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editAs="absolute">
    <xdr:from>
      <xdr:col>5</xdr:col>
      <xdr:colOff>285750</xdr:colOff>
      <xdr:row>14</xdr:row>
      <xdr:rowOff>158261</xdr:rowOff>
    </xdr:from>
    <xdr:to>
      <xdr:col>6</xdr:col>
      <xdr:colOff>571500</xdr:colOff>
      <xdr:row>16</xdr:row>
      <xdr:rowOff>109904</xdr:rowOff>
    </xdr:to>
    <xdr:sp macro="" textlink="">
      <xdr:nvSpPr>
        <xdr:cNvPr id="1031" name="AutoShape 26">
          <a:extLst>
            <a:ext uri="{FF2B5EF4-FFF2-40B4-BE49-F238E27FC236}">
              <a16:creationId xmlns:a16="http://schemas.microsoft.com/office/drawing/2014/main" id="{00000000-0008-0000-0000-000007040000}"/>
            </a:ext>
          </a:extLst>
        </xdr:cNvPr>
        <xdr:cNvSpPr>
          <a:spLocks noChangeArrowheads="1"/>
        </xdr:cNvSpPr>
      </xdr:nvSpPr>
      <xdr:spPr bwMode="auto">
        <a:xfrm>
          <a:off x="3295650" y="3448050"/>
          <a:ext cx="1019175" cy="361950"/>
        </a:xfrm>
        <a:prstGeom prst="roundRect">
          <a:avLst>
            <a:gd name="adj" fmla="val 10889"/>
          </a:avLst>
        </a:prstGeom>
        <a:gradFill rotWithShape="0">
          <a:gsLst>
            <a:gs pos="0">
              <a:srgbClr val="DDDDDD"/>
            </a:gs>
            <a:gs pos="100000">
              <a:srgbClr val="EEEEEE"/>
            </a:gs>
          </a:gsLst>
          <a:lin ang="2700000" scaled="1"/>
        </a:gradFill>
        <a:ln w="9360" cap="sq">
          <a:solidFill>
            <a:srgbClr val="FFFFFF"/>
          </a:solidFill>
          <a:miter lim="800000"/>
          <a:headEnd/>
          <a:tailEnd/>
        </a:ln>
        <a:effectLst>
          <a:outerShdw dist="134956" dir="2927119" algn="ctr" rotWithShape="0">
            <a:srgbClr val="000000">
              <a:alpha val="50027"/>
            </a:srgbClr>
          </a:outerShdw>
        </a:effectLst>
      </xdr:spPr>
      <xdr:txBody>
        <a:bodyPr/>
        <a:lstStyle/>
        <a:p>
          <a:endParaRPr lang="es-SV"/>
        </a:p>
      </xdr:txBody>
    </xdr:sp>
    <xdr:clientData/>
  </xdr:twoCellAnchor>
  <xdr:twoCellAnchor editAs="absolute">
    <xdr:from>
      <xdr:col>5</xdr:col>
      <xdr:colOff>314325</xdr:colOff>
      <xdr:row>14</xdr:row>
      <xdr:rowOff>196361</xdr:rowOff>
    </xdr:from>
    <xdr:to>
      <xdr:col>6</xdr:col>
      <xdr:colOff>552450</xdr:colOff>
      <xdr:row>16</xdr:row>
      <xdr:rowOff>71804</xdr:rowOff>
    </xdr:to>
    <xdr:sp macro="" textlink="" fLocksText="0">
      <xdr:nvSpPr>
        <xdr:cNvPr id="1032" name="AutoShape 27">
          <a:hlinkClick xmlns:r="http://schemas.openxmlformats.org/officeDocument/2006/relationships" r:id="rId4"/>
          <a:extLst>
            <a:ext uri="{FF2B5EF4-FFF2-40B4-BE49-F238E27FC236}">
              <a16:creationId xmlns:a16="http://schemas.microsoft.com/office/drawing/2014/main" id="{00000000-0008-0000-0000-000008040000}"/>
            </a:ext>
          </a:extLst>
        </xdr:cNvPr>
        <xdr:cNvSpPr>
          <a:spLocks noChangeArrowheads="1"/>
        </xdr:cNvSpPr>
      </xdr:nvSpPr>
      <xdr:spPr bwMode="auto">
        <a:xfrm>
          <a:off x="3324225" y="3486150"/>
          <a:ext cx="971550" cy="285750"/>
        </a:xfrm>
        <a:prstGeom prst="roundRect">
          <a:avLst>
            <a:gd name="adj" fmla="val 11921"/>
          </a:avLst>
        </a:prstGeom>
        <a:gradFill rotWithShape="0">
          <a:gsLst>
            <a:gs pos="0">
              <a:srgbClr val="863836"/>
            </a:gs>
            <a:gs pos="100000">
              <a:srgbClr val="C0504D"/>
            </a:gs>
          </a:gsLst>
          <a:lin ang="5400000" scaled="1"/>
        </a:gradFill>
        <a:ln w="9360" cap="sq">
          <a:solidFill>
            <a:srgbClr val="FEFEFE"/>
          </a:solidFill>
          <a:miter lim="800000"/>
          <a:headEnd/>
          <a:tailEnd/>
        </a:ln>
        <a:effectLst/>
      </xdr:spPr>
      <xdr:txBody>
        <a:bodyPr vertOverflow="clip" wrap="square" lIns="27360" tIns="22680" rIns="27360" bIns="22680" anchor="ctr" upright="1"/>
        <a:lstStyle/>
        <a:p>
          <a:pPr algn="ctr" rtl="0">
            <a:defRPr sz="1000"/>
          </a:pPr>
          <a:r>
            <a:rPr lang="es-ES" sz="1000" b="0" i="0" u="none" strike="noStrike" baseline="0">
              <a:solidFill>
                <a:srgbClr val="FFFFFF"/>
              </a:solidFill>
              <a:latin typeface="Arial"/>
              <a:cs typeface="Arial"/>
            </a:rPr>
            <a:t>Programáticos</a:t>
          </a:r>
        </a:p>
      </xdr:txBody>
    </xdr:sp>
    <xdr:clientData/>
  </xdr:twoCellAnchor>
  <xdr:twoCellAnchor editAs="absolute">
    <xdr:from>
      <xdr:col>5</xdr:col>
      <xdr:colOff>333375</xdr:colOff>
      <xdr:row>14</xdr:row>
      <xdr:rowOff>196361</xdr:rowOff>
    </xdr:from>
    <xdr:to>
      <xdr:col>5</xdr:col>
      <xdr:colOff>438150</xdr:colOff>
      <xdr:row>15</xdr:row>
      <xdr:rowOff>153133</xdr:rowOff>
    </xdr:to>
    <xdr:sp macro="" textlink="">
      <xdr:nvSpPr>
        <xdr:cNvPr id="1069" name="Freeform 28">
          <a:extLst>
            <a:ext uri="{FF2B5EF4-FFF2-40B4-BE49-F238E27FC236}">
              <a16:creationId xmlns:a16="http://schemas.microsoft.com/office/drawing/2014/main" id="{00000000-0008-0000-0000-00002D040000}"/>
            </a:ext>
          </a:extLst>
        </xdr:cNvPr>
        <xdr:cNvSpPr>
          <a:spLocks noChangeArrowheads="1"/>
        </xdr:cNvSpPr>
      </xdr:nvSpPr>
      <xdr:spPr bwMode="auto">
        <a:xfrm>
          <a:off x="3343275" y="3486150"/>
          <a:ext cx="104775" cy="161925"/>
        </a:xfrm>
        <a:custGeom>
          <a:avLst/>
          <a:gdLst>
            <a:gd name="T0" fmla="*/ 3978285 w 596"/>
            <a:gd name="T1" fmla="*/ 0 h 598"/>
            <a:gd name="T2" fmla="*/ 0 w 596"/>
            <a:gd name="T3" fmla="*/ 8651884 h 598"/>
            <a:gd name="T4" fmla="*/ 0 w 596"/>
            <a:gd name="T5" fmla="*/ 43185776 h 598"/>
            <a:gd name="T6" fmla="*/ 5427907 w 596"/>
            <a:gd name="T7" fmla="*/ 12757685 h 598"/>
            <a:gd name="T8" fmla="*/ 19857673 w 596"/>
            <a:gd name="T9" fmla="*/ 0 h 598"/>
            <a:gd name="T10" fmla="*/ 3978285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DDA09E"/>
            </a:gs>
            <a:gs pos="50000">
              <a:srgbClr val="C0504D"/>
            </a:gs>
            <a:gs pos="100000">
              <a:srgbClr val="DDA09E"/>
            </a:gs>
          </a:gsLst>
          <a:lin ang="2700000" scaled="1"/>
        </a:gra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editAs="absolute">
    <xdr:from>
      <xdr:col>5</xdr:col>
      <xdr:colOff>266700</xdr:colOff>
      <xdr:row>12</xdr:row>
      <xdr:rowOff>35169</xdr:rowOff>
    </xdr:from>
    <xdr:to>
      <xdr:col>6</xdr:col>
      <xdr:colOff>552450</xdr:colOff>
      <xdr:row>13</xdr:row>
      <xdr:rowOff>191965</xdr:rowOff>
    </xdr:to>
    <xdr:sp macro="" textlink="">
      <xdr:nvSpPr>
        <xdr:cNvPr id="1034" name="AutoShape 26">
          <a:extLst>
            <a:ext uri="{FF2B5EF4-FFF2-40B4-BE49-F238E27FC236}">
              <a16:creationId xmlns:a16="http://schemas.microsoft.com/office/drawing/2014/main" id="{00000000-0008-0000-0000-00000A040000}"/>
            </a:ext>
          </a:extLst>
        </xdr:cNvPr>
        <xdr:cNvSpPr>
          <a:spLocks noChangeArrowheads="1"/>
        </xdr:cNvSpPr>
      </xdr:nvSpPr>
      <xdr:spPr bwMode="auto">
        <a:xfrm>
          <a:off x="3276600" y="2914650"/>
          <a:ext cx="1019175" cy="361950"/>
        </a:xfrm>
        <a:prstGeom prst="roundRect">
          <a:avLst>
            <a:gd name="adj" fmla="val 10889"/>
          </a:avLst>
        </a:prstGeom>
        <a:gradFill rotWithShape="0">
          <a:gsLst>
            <a:gs pos="0">
              <a:srgbClr val="DDDDDD"/>
            </a:gs>
            <a:gs pos="100000">
              <a:srgbClr val="EEEEEE"/>
            </a:gs>
          </a:gsLst>
          <a:lin ang="2700000" scaled="1"/>
        </a:gradFill>
        <a:ln w="9360" cap="sq">
          <a:solidFill>
            <a:srgbClr val="FFFFFF"/>
          </a:solidFill>
          <a:miter lim="800000"/>
          <a:headEnd/>
          <a:tailEnd/>
        </a:ln>
        <a:effectLst>
          <a:outerShdw dist="134956" dir="2927119" algn="ctr" rotWithShape="0">
            <a:srgbClr val="000000">
              <a:alpha val="50027"/>
            </a:srgbClr>
          </a:outerShdw>
        </a:effectLst>
      </xdr:spPr>
      <xdr:txBody>
        <a:bodyPr/>
        <a:lstStyle/>
        <a:p>
          <a:endParaRPr lang="es-SV"/>
        </a:p>
      </xdr:txBody>
    </xdr:sp>
    <xdr:clientData/>
  </xdr:twoCellAnchor>
  <xdr:twoCellAnchor editAs="absolute">
    <xdr:from>
      <xdr:col>5</xdr:col>
      <xdr:colOff>295275</xdr:colOff>
      <xdr:row>12</xdr:row>
      <xdr:rowOff>73269</xdr:rowOff>
    </xdr:from>
    <xdr:to>
      <xdr:col>6</xdr:col>
      <xdr:colOff>533400</xdr:colOff>
      <xdr:row>13</xdr:row>
      <xdr:rowOff>153865</xdr:rowOff>
    </xdr:to>
    <xdr:sp macro="" textlink="" fLocksText="0">
      <xdr:nvSpPr>
        <xdr:cNvPr id="1035" name="AutoShape 27">
          <a:hlinkClick xmlns:r="http://schemas.openxmlformats.org/officeDocument/2006/relationships" r:id="rId5"/>
          <a:extLst>
            <a:ext uri="{FF2B5EF4-FFF2-40B4-BE49-F238E27FC236}">
              <a16:creationId xmlns:a16="http://schemas.microsoft.com/office/drawing/2014/main" id="{00000000-0008-0000-0000-00000B040000}"/>
            </a:ext>
          </a:extLst>
        </xdr:cNvPr>
        <xdr:cNvSpPr>
          <a:spLocks noChangeArrowheads="1"/>
        </xdr:cNvSpPr>
      </xdr:nvSpPr>
      <xdr:spPr bwMode="auto">
        <a:xfrm>
          <a:off x="3305175" y="2952750"/>
          <a:ext cx="971550" cy="285750"/>
        </a:xfrm>
        <a:prstGeom prst="roundRect">
          <a:avLst>
            <a:gd name="adj" fmla="val 11921"/>
          </a:avLst>
        </a:prstGeom>
        <a:gradFill rotWithShape="0">
          <a:gsLst>
            <a:gs pos="0">
              <a:srgbClr val="863836"/>
            </a:gs>
            <a:gs pos="100000">
              <a:srgbClr val="C0504D"/>
            </a:gs>
          </a:gsLst>
          <a:lin ang="5400000" scaled="1"/>
        </a:gradFill>
        <a:ln w="9360" cap="sq">
          <a:solidFill>
            <a:srgbClr val="FEFEFE"/>
          </a:solidFill>
          <a:miter lim="800000"/>
          <a:headEnd/>
          <a:tailEnd/>
        </a:ln>
        <a:effectLst/>
      </xdr:spPr>
      <xdr:txBody>
        <a:bodyPr vertOverflow="clip" wrap="square" lIns="54000" tIns="46800" rIns="18000" bIns="46800" anchor="ctr" upright="1"/>
        <a:lstStyle/>
        <a:p>
          <a:pPr algn="ctr" rtl="0">
            <a:defRPr sz="1000"/>
          </a:pPr>
          <a:r>
            <a:rPr lang="es-ES" sz="1000" b="0" i="0" u="none" strike="noStrike" baseline="0">
              <a:solidFill>
                <a:srgbClr val="FFFFFF"/>
              </a:solidFill>
              <a:latin typeface="Arial"/>
              <a:cs typeface="Arial"/>
            </a:rPr>
            <a:t>Gestión</a:t>
          </a:r>
        </a:p>
      </xdr:txBody>
    </xdr:sp>
    <xdr:clientData/>
  </xdr:twoCellAnchor>
  <xdr:twoCellAnchor editAs="absolute">
    <xdr:from>
      <xdr:col>5</xdr:col>
      <xdr:colOff>295275</xdr:colOff>
      <xdr:row>12</xdr:row>
      <xdr:rowOff>82794</xdr:rowOff>
    </xdr:from>
    <xdr:to>
      <xdr:col>5</xdr:col>
      <xdr:colOff>409575</xdr:colOff>
      <xdr:row>13</xdr:row>
      <xdr:rowOff>30040</xdr:rowOff>
    </xdr:to>
    <xdr:sp macro="" textlink="">
      <xdr:nvSpPr>
        <xdr:cNvPr id="1072" name="Freeform 28">
          <a:extLst>
            <a:ext uri="{FF2B5EF4-FFF2-40B4-BE49-F238E27FC236}">
              <a16:creationId xmlns:a16="http://schemas.microsoft.com/office/drawing/2014/main" id="{00000000-0008-0000-0000-000030040000}"/>
            </a:ext>
          </a:extLst>
        </xdr:cNvPr>
        <xdr:cNvSpPr>
          <a:spLocks noChangeArrowheads="1"/>
        </xdr:cNvSpPr>
      </xdr:nvSpPr>
      <xdr:spPr bwMode="auto">
        <a:xfrm>
          <a:off x="3305175" y="2962275"/>
          <a:ext cx="114300" cy="152400"/>
        </a:xfrm>
        <a:custGeom>
          <a:avLst/>
          <a:gdLst>
            <a:gd name="T0" fmla="*/ 2684899 w 596"/>
            <a:gd name="T1" fmla="*/ 0 h 598"/>
            <a:gd name="T2" fmla="*/ 0 w 596"/>
            <a:gd name="T3" fmla="*/ 4554416 h 598"/>
            <a:gd name="T4" fmla="*/ 0 w 596"/>
            <a:gd name="T5" fmla="*/ 22910459 h 598"/>
            <a:gd name="T6" fmla="*/ 3677929 w 596"/>
            <a:gd name="T7" fmla="*/ 6762686 h 598"/>
            <a:gd name="T8" fmla="*/ 13461127 w 596"/>
            <a:gd name="T9" fmla="*/ 0 h 598"/>
            <a:gd name="T10" fmla="*/ 2684899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DDA09E"/>
            </a:gs>
            <a:gs pos="50000">
              <a:srgbClr val="C0504D"/>
            </a:gs>
            <a:gs pos="100000">
              <a:srgbClr val="DDA09E"/>
            </a:gs>
          </a:gsLst>
          <a:lin ang="2700000" scaled="1"/>
        </a:gra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editAs="absolute">
    <xdr:from>
      <xdr:col>4</xdr:col>
      <xdr:colOff>304800</xdr:colOff>
      <xdr:row>4</xdr:row>
      <xdr:rowOff>180975</xdr:rowOff>
    </xdr:from>
    <xdr:to>
      <xdr:col>7</xdr:col>
      <xdr:colOff>371475</xdr:colOff>
      <xdr:row>5</xdr:row>
      <xdr:rowOff>204421</xdr:rowOff>
    </xdr:to>
    <xdr:sp macro="" textlink="" fLocksText="0">
      <xdr:nvSpPr>
        <xdr:cNvPr id="1037" name="Rectangle 803">
          <a:extLst>
            <a:ext uri="{FF2B5EF4-FFF2-40B4-BE49-F238E27FC236}">
              <a16:creationId xmlns:a16="http://schemas.microsoft.com/office/drawing/2014/main" id="{00000000-0008-0000-0000-00000D040000}"/>
            </a:ext>
          </a:extLst>
        </xdr:cNvPr>
        <xdr:cNvSpPr>
          <a:spLocks noChangeArrowheads="1"/>
        </xdr:cNvSpPr>
      </xdr:nvSpPr>
      <xdr:spPr bwMode="auto">
        <a:xfrm>
          <a:off x="2581275" y="1419225"/>
          <a:ext cx="2266950" cy="228600"/>
        </a:xfrm>
        <a:prstGeom prst="rect">
          <a:avLst/>
        </a:prstGeom>
        <a:noFill/>
        <a:ln w="9525" cap="flat">
          <a:noFill/>
          <a:round/>
          <a:headEnd/>
          <a:tailEnd/>
        </a:ln>
        <a:effectLst/>
      </xdr:spPr>
      <xdr:txBody>
        <a:bodyPr vertOverflow="clip" wrap="square" lIns="27360" tIns="27360" rIns="27360" bIns="0" anchor="t" upright="1"/>
        <a:lstStyle/>
        <a:p>
          <a:pPr algn="ctr" rtl="0">
            <a:defRPr sz="1000"/>
          </a:pPr>
          <a:r>
            <a:rPr lang="es-ES" sz="1100" b="1" i="1" u="none" strike="noStrike" baseline="0">
              <a:solidFill>
                <a:srgbClr val="000000"/>
              </a:solidFill>
              <a:latin typeface="Calibri"/>
            </a:rPr>
            <a:t>Seleccione la opción que desea ver:</a:t>
          </a:r>
        </a:p>
      </xdr:txBody>
    </xdr:sp>
    <xdr:clientData/>
  </xdr:twoCellAnchor>
  <xdr:twoCellAnchor editAs="absolute">
    <xdr:from>
      <xdr:col>8</xdr:col>
      <xdr:colOff>266700</xdr:colOff>
      <xdr:row>10</xdr:row>
      <xdr:rowOff>64477</xdr:rowOff>
    </xdr:from>
    <xdr:to>
      <xdr:col>11</xdr:col>
      <xdr:colOff>104775</xdr:colOff>
      <xdr:row>12</xdr:row>
      <xdr:rowOff>54219</xdr:rowOff>
    </xdr:to>
    <xdr:sp macro="" textlink="">
      <xdr:nvSpPr>
        <xdr:cNvPr id="1038" name="AutoShape 30">
          <a:extLst>
            <a:ext uri="{FF2B5EF4-FFF2-40B4-BE49-F238E27FC236}">
              <a16:creationId xmlns:a16="http://schemas.microsoft.com/office/drawing/2014/main" id="{00000000-0008-0000-0000-00000E040000}"/>
            </a:ext>
          </a:extLst>
        </xdr:cNvPr>
        <xdr:cNvSpPr>
          <a:spLocks noChangeArrowheads="1"/>
        </xdr:cNvSpPr>
      </xdr:nvSpPr>
      <xdr:spPr bwMode="auto">
        <a:xfrm>
          <a:off x="5476875" y="2533650"/>
          <a:ext cx="1419225" cy="400050"/>
        </a:xfrm>
        <a:prstGeom prst="roundRect">
          <a:avLst>
            <a:gd name="adj" fmla="val 10889"/>
          </a:avLst>
        </a:prstGeom>
        <a:gradFill rotWithShape="0">
          <a:gsLst>
            <a:gs pos="0">
              <a:srgbClr val="DDDDDD"/>
            </a:gs>
            <a:gs pos="100000">
              <a:srgbClr val="EEEEEE"/>
            </a:gs>
          </a:gsLst>
          <a:lin ang="2700000" scaled="1"/>
        </a:gradFill>
        <a:ln w="9360" cap="sq">
          <a:solidFill>
            <a:srgbClr val="FFFFFF"/>
          </a:solidFill>
          <a:miter lim="800000"/>
          <a:headEnd/>
          <a:tailEnd/>
        </a:ln>
        <a:effectLst>
          <a:outerShdw dist="134956" dir="2927119" algn="ctr" rotWithShape="0">
            <a:srgbClr val="000000">
              <a:alpha val="50027"/>
            </a:srgbClr>
          </a:outerShdw>
        </a:effectLst>
      </xdr:spPr>
      <xdr:txBody>
        <a:bodyPr/>
        <a:lstStyle/>
        <a:p>
          <a:endParaRPr lang="es-SV"/>
        </a:p>
      </xdr:txBody>
    </xdr:sp>
    <xdr:clientData/>
  </xdr:twoCellAnchor>
  <xdr:twoCellAnchor editAs="absolute">
    <xdr:from>
      <xdr:col>8</xdr:col>
      <xdr:colOff>304800</xdr:colOff>
      <xdr:row>10</xdr:row>
      <xdr:rowOff>112102</xdr:rowOff>
    </xdr:from>
    <xdr:to>
      <xdr:col>11</xdr:col>
      <xdr:colOff>76200</xdr:colOff>
      <xdr:row>12</xdr:row>
      <xdr:rowOff>25644</xdr:rowOff>
    </xdr:to>
    <xdr:sp macro="" textlink="" fLocksText="0">
      <xdr:nvSpPr>
        <xdr:cNvPr id="1039" name="AutoShape 31">
          <a:hlinkClick xmlns:r="http://schemas.openxmlformats.org/officeDocument/2006/relationships" r:id="rId6"/>
          <a:extLst>
            <a:ext uri="{FF2B5EF4-FFF2-40B4-BE49-F238E27FC236}">
              <a16:creationId xmlns:a16="http://schemas.microsoft.com/office/drawing/2014/main" id="{00000000-0008-0000-0000-00000F040000}"/>
            </a:ext>
          </a:extLst>
        </xdr:cNvPr>
        <xdr:cNvSpPr>
          <a:spLocks noChangeArrowheads="1"/>
        </xdr:cNvSpPr>
      </xdr:nvSpPr>
      <xdr:spPr bwMode="auto">
        <a:xfrm>
          <a:off x="5514975" y="2581275"/>
          <a:ext cx="1352550" cy="323850"/>
        </a:xfrm>
        <a:prstGeom prst="roundRect">
          <a:avLst>
            <a:gd name="adj" fmla="val 11921"/>
          </a:avLst>
        </a:prstGeom>
        <a:solidFill>
          <a:srgbClr val="99FF99"/>
        </a:solidFill>
        <a:ln w="9360" cap="sq">
          <a:solidFill>
            <a:srgbClr val="FEFEFE"/>
          </a:solidFill>
          <a:miter lim="800000"/>
          <a:headEnd/>
          <a:tailEnd/>
        </a:ln>
        <a:effectLst/>
      </xdr:spPr>
      <xdr:txBody>
        <a:bodyPr vertOverflow="clip" wrap="square" lIns="27360" tIns="22680" rIns="27360" bIns="22680" anchor="ctr" upright="1"/>
        <a:lstStyle/>
        <a:p>
          <a:pPr algn="ctr" rtl="0">
            <a:defRPr sz="1000"/>
          </a:pPr>
          <a:r>
            <a:rPr lang="es-ES" sz="1000" b="0" i="0" u="none" strike="noStrike" baseline="0">
              <a:solidFill>
                <a:srgbClr val="000000"/>
              </a:solidFill>
              <a:latin typeface="Arial"/>
              <a:cs typeface="Arial"/>
            </a:rPr>
            <a:t>Recomendaciones</a:t>
          </a:r>
        </a:p>
      </xdr:txBody>
    </xdr:sp>
    <xdr:clientData/>
  </xdr:twoCellAnchor>
  <xdr:twoCellAnchor editAs="absolute">
    <xdr:from>
      <xdr:col>8</xdr:col>
      <xdr:colOff>323850</xdr:colOff>
      <xdr:row>10</xdr:row>
      <xdr:rowOff>131152</xdr:rowOff>
    </xdr:from>
    <xdr:to>
      <xdr:col>8</xdr:col>
      <xdr:colOff>466725</xdr:colOff>
      <xdr:row>11</xdr:row>
      <xdr:rowOff>87923</xdr:rowOff>
    </xdr:to>
    <xdr:sp macro="" textlink="">
      <xdr:nvSpPr>
        <xdr:cNvPr id="1076" name="Freeform 32">
          <a:extLst>
            <a:ext uri="{FF2B5EF4-FFF2-40B4-BE49-F238E27FC236}">
              <a16:creationId xmlns:a16="http://schemas.microsoft.com/office/drawing/2014/main" id="{00000000-0008-0000-0000-000034040000}"/>
            </a:ext>
          </a:extLst>
        </xdr:cNvPr>
        <xdr:cNvSpPr>
          <a:spLocks noChangeArrowheads="1"/>
        </xdr:cNvSpPr>
      </xdr:nvSpPr>
      <xdr:spPr bwMode="auto">
        <a:xfrm>
          <a:off x="5534025" y="2600325"/>
          <a:ext cx="142875" cy="161925"/>
        </a:xfrm>
        <a:custGeom>
          <a:avLst/>
          <a:gdLst>
            <a:gd name="T0" fmla="*/ 2147483647 w 596"/>
            <a:gd name="T1" fmla="*/ 0 h 598"/>
            <a:gd name="T2" fmla="*/ 0 w 596"/>
            <a:gd name="T3" fmla="*/ 2147483647 h 598"/>
            <a:gd name="T4" fmla="*/ 0 w 596"/>
            <a:gd name="T5" fmla="*/ 2147483647 h 598"/>
            <a:gd name="T6" fmla="*/ 2147483647 w 596"/>
            <a:gd name="T7" fmla="*/ 2147483647 h 598"/>
            <a:gd name="T8" fmla="*/ 2147483647 w 596"/>
            <a:gd name="T9" fmla="*/ 0 h 598"/>
            <a:gd name="T10" fmla="*/ 2147483647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editAs="absolute">
    <xdr:from>
      <xdr:col>1</xdr:col>
      <xdr:colOff>238125</xdr:colOff>
      <xdr:row>7</xdr:row>
      <xdr:rowOff>22713</xdr:rowOff>
    </xdr:from>
    <xdr:to>
      <xdr:col>4</xdr:col>
      <xdr:colOff>95250</xdr:colOff>
      <xdr:row>17</xdr:row>
      <xdr:rowOff>38100</xdr:rowOff>
    </xdr:to>
    <xdr:sp macro="" textlink="">
      <xdr:nvSpPr>
        <xdr:cNvPr id="1077" name="AutoShape 31">
          <a:extLst>
            <a:ext uri="{FF2B5EF4-FFF2-40B4-BE49-F238E27FC236}">
              <a16:creationId xmlns:a16="http://schemas.microsoft.com/office/drawing/2014/main" id="{00000000-0008-0000-0000-000035040000}"/>
            </a:ext>
          </a:extLst>
        </xdr:cNvPr>
        <xdr:cNvSpPr>
          <a:spLocks noChangeArrowheads="1"/>
        </xdr:cNvSpPr>
      </xdr:nvSpPr>
      <xdr:spPr bwMode="auto">
        <a:xfrm>
          <a:off x="314325" y="1876425"/>
          <a:ext cx="2057400" cy="2066925"/>
        </a:xfrm>
        <a:prstGeom prst="roundRect">
          <a:avLst>
            <a:gd name="adj" fmla="val 11921"/>
          </a:avLst>
        </a:prstGeom>
        <a:gradFill rotWithShape="0">
          <a:gsLst>
            <a:gs pos="0">
              <a:srgbClr val="4C7BB4"/>
            </a:gs>
            <a:gs pos="100000">
              <a:srgbClr val="87AFD3"/>
            </a:gs>
          </a:gsLst>
          <a:lin ang="5400000" scaled="1"/>
        </a:gradFill>
        <a:ln w="9360" cap="sq">
          <a:solidFill>
            <a:srgbClr val="FEFEFE"/>
          </a:solidFill>
          <a:miter lim="800000"/>
          <a:headEnd/>
          <a:tailEnd/>
        </a:ln>
      </xdr:spPr>
    </xdr:sp>
    <xdr:clientData/>
  </xdr:twoCellAnchor>
  <xdr:twoCellAnchor editAs="absolute">
    <xdr:from>
      <xdr:col>1</xdr:col>
      <xdr:colOff>333375</xdr:colOff>
      <xdr:row>7</xdr:row>
      <xdr:rowOff>98913</xdr:rowOff>
    </xdr:from>
    <xdr:to>
      <xdr:col>2</xdr:col>
      <xdr:colOff>57150</xdr:colOff>
      <xdr:row>8</xdr:row>
      <xdr:rowOff>198560</xdr:rowOff>
    </xdr:to>
    <xdr:sp macro="" textlink="">
      <xdr:nvSpPr>
        <xdr:cNvPr id="1078" name="Freeform 32">
          <a:extLst>
            <a:ext uri="{FF2B5EF4-FFF2-40B4-BE49-F238E27FC236}">
              <a16:creationId xmlns:a16="http://schemas.microsoft.com/office/drawing/2014/main" id="{00000000-0008-0000-0000-000036040000}"/>
            </a:ext>
          </a:extLst>
        </xdr:cNvPr>
        <xdr:cNvSpPr>
          <a:spLocks noChangeArrowheads="1"/>
        </xdr:cNvSpPr>
      </xdr:nvSpPr>
      <xdr:spPr bwMode="auto">
        <a:xfrm>
          <a:off x="409575" y="1952625"/>
          <a:ext cx="457200" cy="304800"/>
        </a:xfrm>
        <a:custGeom>
          <a:avLst/>
          <a:gdLst>
            <a:gd name="T0" fmla="*/ 6130008 w 596"/>
            <a:gd name="T1" fmla="*/ 0 h 598"/>
            <a:gd name="T2" fmla="*/ 0 w 596"/>
            <a:gd name="T3" fmla="*/ 1875182 h 598"/>
            <a:gd name="T4" fmla="*/ 0 w 596"/>
            <a:gd name="T5" fmla="*/ 8841239 h 598"/>
            <a:gd name="T6" fmla="*/ 8581705 w 596"/>
            <a:gd name="T7" fmla="*/ 2678978 h 598"/>
            <a:gd name="T8" fmla="*/ 30036352 w 596"/>
            <a:gd name="T9" fmla="*/ 0 h 598"/>
            <a:gd name="T10" fmla="*/ 613000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2700000" scaled="1"/>
        </a:gra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editAs="absolute">
    <xdr:from>
      <xdr:col>8</xdr:col>
      <xdr:colOff>257175</xdr:colOff>
      <xdr:row>13</xdr:row>
      <xdr:rowOff>58615</xdr:rowOff>
    </xdr:from>
    <xdr:to>
      <xdr:col>11</xdr:col>
      <xdr:colOff>95250</xdr:colOff>
      <xdr:row>15</xdr:row>
      <xdr:rowOff>48358</xdr:rowOff>
    </xdr:to>
    <xdr:sp macro="" textlink="">
      <xdr:nvSpPr>
        <xdr:cNvPr id="1043" name="AutoShape 30">
          <a:extLst>
            <a:ext uri="{FF2B5EF4-FFF2-40B4-BE49-F238E27FC236}">
              <a16:creationId xmlns:a16="http://schemas.microsoft.com/office/drawing/2014/main" id="{00000000-0008-0000-0000-000013040000}"/>
            </a:ext>
          </a:extLst>
        </xdr:cNvPr>
        <xdr:cNvSpPr>
          <a:spLocks noChangeArrowheads="1"/>
        </xdr:cNvSpPr>
      </xdr:nvSpPr>
      <xdr:spPr bwMode="auto">
        <a:xfrm>
          <a:off x="5467350" y="3143250"/>
          <a:ext cx="1419225" cy="400050"/>
        </a:xfrm>
        <a:prstGeom prst="roundRect">
          <a:avLst>
            <a:gd name="adj" fmla="val 10889"/>
          </a:avLst>
        </a:prstGeom>
        <a:gradFill rotWithShape="0">
          <a:gsLst>
            <a:gs pos="0">
              <a:srgbClr val="DDDDDD"/>
            </a:gs>
            <a:gs pos="100000">
              <a:srgbClr val="EEEEEE"/>
            </a:gs>
          </a:gsLst>
          <a:lin ang="2700000" scaled="1"/>
        </a:gradFill>
        <a:ln w="9360" cap="sq">
          <a:solidFill>
            <a:srgbClr val="FFFFFF"/>
          </a:solidFill>
          <a:miter lim="800000"/>
          <a:headEnd/>
          <a:tailEnd/>
        </a:ln>
        <a:effectLst>
          <a:outerShdw dist="134956" dir="2927119" algn="ctr" rotWithShape="0">
            <a:srgbClr val="000000">
              <a:alpha val="50027"/>
            </a:srgbClr>
          </a:outerShdw>
        </a:effectLst>
      </xdr:spPr>
      <xdr:txBody>
        <a:bodyPr/>
        <a:lstStyle/>
        <a:p>
          <a:endParaRPr lang="es-SV"/>
        </a:p>
      </xdr:txBody>
    </xdr:sp>
    <xdr:clientData/>
  </xdr:twoCellAnchor>
  <xdr:twoCellAnchor editAs="absolute">
    <xdr:from>
      <xdr:col>8</xdr:col>
      <xdr:colOff>285750</xdr:colOff>
      <xdr:row>13</xdr:row>
      <xdr:rowOff>106240</xdr:rowOff>
    </xdr:from>
    <xdr:to>
      <xdr:col>11</xdr:col>
      <xdr:colOff>57150</xdr:colOff>
      <xdr:row>15</xdr:row>
      <xdr:rowOff>19783</xdr:rowOff>
    </xdr:to>
    <xdr:sp macro="" textlink="" fLocksText="0">
      <xdr:nvSpPr>
        <xdr:cNvPr id="1044" name="AutoShape 31">
          <a:hlinkClick xmlns:r="http://schemas.openxmlformats.org/officeDocument/2006/relationships" r:id="rId7"/>
          <a:extLst>
            <a:ext uri="{FF2B5EF4-FFF2-40B4-BE49-F238E27FC236}">
              <a16:creationId xmlns:a16="http://schemas.microsoft.com/office/drawing/2014/main" id="{00000000-0008-0000-0000-000014040000}"/>
            </a:ext>
          </a:extLst>
        </xdr:cNvPr>
        <xdr:cNvSpPr>
          <a:spLocks noChangeArrowheads="1"/>
        </xdr:cNvSpPr>
      </xdr:nvSpPr>
      <xdr:spPr bwMode="auto">
        <a:xfrm>
          <a:off x="5495925" y="3190875"/>
          <a:ext cx="1352550" cy="323850"/>
        </a:xfrm>
        <a:prstGeom prst="roundRect">
          <a:avLst>
            <a:gd name="adj" fmla="val 11921"/>
          </a:avLst>
        </a:prstGeom>
        <a:solidFill>
          <a:srgbClr val="99FF99"/>
        </a:solidFill>
        <a:ln w="9360" cap="sq">
          <a:solidFill>
            <a:srgbClr val="FEFEFE"/>
          </a:solidFill>
          <a:miter lim="800000"/>
          <a:headEnd/>
          <a:tailEnd/>
        </a:ln>
        <a:effectLst/>
      </xdr:spPr>
      <xdr:txBody>
        <a:bodyPr vertOverflow="clip" wrap="square" lIns="27360" tIns="22680" rIns="27360" bIns="22680" anchor="ctr" upright="1"/>
        <a:lstStyle/>
        <a:p>
          <a:pPr algn="ctr" rtl="0">
            <a:defRPr sz="1000"/>
          </a:pPr>
          <a:r>
            <a:rPr lang="es-ES" sz="1000" b="0" i="0" u="none" strike="noStrike" baseline="0">
              <a:solidFill>
                <a:srgbClr val="000000"/>
              </a:solidFill>
              <a:latin typeface="Arial"/>
              <a:cs typeface="Arial"/>
            </a:rPr>
            <a:t>Acciones</a:t>
          </a:r>
        </a:p>
      </xdr:txBody>
    </xdr:sp>
    <xdr:clientData/>
  </xdr:twoCellAnchor>
  <xdr:twoCellAnchor editAs="absolute">
    <xdr:from>
      <xdr:col>8</xdr:col>
      <xdr:colOff>304800</xdr:colOff>
      <xdr:row>13</xdr:row>
      <xdr:rowOff>125290</xdr:rowOff>
    </xdr:from>
    <xdr:to>
      <xdr:col>8</xdr:col>
      <xdr:colOff>438150</xdr:colOff>
      <xdr:row>14</xdr:row>
      <xdr:rowOff>91586</xdr:rowOff>
    </xdr:to>
    <xdr:sp macro="" textlink="">
      <xdr:nvSpPr>
        <xdr:cNvPr id="1081" name="Freeform 32">
          <a:extLst>
            <a:ext uri="{FF2B5EF4-FFF2-40B4-BE49-F238E27FC236}">
              <a16:creationId xmlns:a16="http://schemas.microsoft.com/office/drawing/2014/main" id="{00000000-0008-0000-0000-000039040000}"/>
            </a:ext>
          </a:extLst>
        </xdr:cNvPr>
        <xdr:cNvSpPr>
          <a:spLocks noChangeArrowheads="1"/>
        </xdr:cNvSpPr>
      </xdr:nvSpPr>
      <xdr:spPr bwMode="auto">
        <a:xfrm>
          <a:off x="5514975" y="3209925"/>
          <a:ext cx="133350" cy="171450"/>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editAs="absolute">
    <xdr:from>
      <xdr:col>1</xdr:col>
      <xdr:colOff>495300</xdr:colOff>
      <xdr:row>14</xdr:row>
      <xdr:rowOff>120161</xdr:rowOff>
    </xdr:from>
    <xdr:to>
      <xdr:col>3</xdr:col>
      <xdr:colOff>466725</xdr:colOff>
      <xdr:row>16</xdr:row>
      <xdr:rowOff>148004</xdr:rowOff>
    </xdr:to>
    <xdr:sp macro="" textlink="">
      <xdr:nvSpPr>
        <xdr:cNvPr id="1046" name="AutoShape 30">
          <a:extLst>
            <a:ext uri="{FF2B5EF4-FFF2-40B4-BE49-F238E27FC236}">
              <a16:creationId xmlns:a16="http://schemas.microsoft.com/office/drawing/2014/main" id="{00000000-0008-0000-0000-000016040000}"/>
            </a:ext>
          </a:extLst>
        </xdr:cNvPr>
        <xdr:cNvSpPr>
          <a:spLocks noChangeArrowheads="1"/>
        </xdr:cNvSpPr>
      </xdr:nvSpPr>
      <xdr:spPr bwMode="auto">
        <a:xfrm>
          <a:off x="571500" y="3409950"/>
          <a:ext cx="1438275" cy="438150"/>
        </a:xfrm>
        <a:prstGeom prst="roundRect">
          <a:avLst>
            <a:gd name="adj" fmla="val 10889"/>
          </a:avLst>
        </a:prstGeom>
        <a:gradFill rotWithShape="0">
          <a:gsLst>
            <a:gs pos="0">
              <a:srgbClr val="DDDDDD"/>
            </a:gs>
            <a:gs pos="100000">
              <a:srgbClr val="EEEEEE"/>
            </a:gs>
          </a:gsLst>
          <a:lin ang="2700000" scaled="1"/>
        </a:gradFill>
        <a:ln w="9360" cap="sq">
          <a:solidFill>
            <a:srgbClr val="FFFFFF"/>
          </a:solidFill>
          <a:miter lim="800000"/>
          <a:headEnd/>
          <a:tailEnd/>
        </a:ln>
        <a:effectLst>
          <a:outerShdw dist="134956" dir="2927119" algn="ctr" rotWithShape="0">
            <a:srgbClr val="000000">
              <a:alpha val="50027"/>
            </a:srgbClr>
          </a:outerShdw>
        </a:effectLst>
      </xdr:spPr>
      <xdr:txBody>
        <a:bodyPr/>
        <a:lstStyle/>
        <a:p>
          <a:endParaRPr lang="es-SV"/>
        </a:p>
      </xdr:txBody>
    </xdr:sp>
    <xdr:clientData/>
  </xdr:twoCellAnchor>
  <xdr:twoCellAnchor editAs="absolute">
    <xdr:from>
      <xdr:col>1</xdr:col>
      <xdr:colOff>533400</xdr:colOff>
      <xdr:row>14</xdr:row>
      <xdr:rowOff>158261</xdr:rowOff>
    </xdr:from>
    <xdr:to>
      <xdr:col>3</xdr:col>
      <xdr:colOff>428625</xdr:colOff>
      <xdr:row>16</xdr:row>
      <xdr:rowOff>119429</xdr:rowOff>
    </xdr:to>
    <xdr:sp macro="" textlink="" fLocksText="0">
      <xdr:nvSpPr>
        <xdr:cNvPr id="1047" name="AutoShape 31">
          <a:hlinkClick xmlns:r="http://schemas.openxmlformats.org/officeDocument/2006/relationships" r:id="rId8"/>
          <a:extLst>
            <a:ext uri="{FF2B5EF4-FFF2-40B4-BE49-F238E27FC236}">
              <a16:creationId xmlns:a16="http://schemas.microsoft.com/office/drawing/2014/main" id="{00000000-0008-0000-0000-000017040000}"/>
            </a:ext>
          </a:extLst>
        </xdr:cNvPr>
        <xdr:cNvSpPr>
          <a:spLocks noChangeArrowheads="1"/>
        </xdr:cNvSpPr>
      </xdr:nvSpPr>
      <xdr:spPr bwMode="auto">
        <a:xfrm>
          <a:off x="609600" y="3448050"/>
          <a:ext cx="1362075" cy="371475"/>
        </a:xfrm>
        <a:prstGeom prst="roundRect">
          <a:avLst>
            <a:gd name="adj" fmla="val 11921"/>
          </a:avLst>
        </a:prstGeom>
        <a:gradFill rotWithShape="0">
          <a:gsLst>
            <a:gs pos="0">
              <a:srgbClr val="375A84"/>
            </a:gs>
            <a:gs pos="100000">
              <a:srgbClr val="4F81BD"/>
            </a:gs>
          </a:gsLst>
          <a:lin ang="5400000" scaled="1"/>
        </a:gradFill>
        <a:ln w="9360" cap="sq">
          <a:solidFill>
            <a:srgbClr val="FEFEFE"/>
          </a:solidFill>
          <a:miter lim="800000"/>
          <a:headEnd/>
          <a:tailEnd/>
        </a:ln>
        <a:effectLst/>
      </xdr:spPr>
      <xdr:txBody>
        <a:bodyPr vertOverflow="clip" wrap="square" lIns="27360" tIns="22680" rIns="27360" bIns="22680" anchor="ctr" upright="1"/>
        <a:lstStyle/>
        <a:p>
          <a:pPr algn="ctr" rtl="0">
            <a:defRPr sz="1000"/>
          </a:pPr>
          <a:r>
            <a:rPr lang="es-ES" sz="1000" b="0" i="0" u="none" strike="noStrike" baseline="0">
              <a:solidFill>
                <a:srgbClr val="FFFFFF"/>
              </a:solidFill>
              <a:latin typeface="Arial"/>
              <a:cs typeface="Arial"/>
            </a:rPr>
            <a:t>Información de la subvención</a:t>
          </a:r>
        </a:p>
      </xdr:txBody>
    </xdr:sp>
    <xdr:clientData/>
  </xdr:twoCellAnchor>
  <xdr:twoCellAnchor editAs="absolute">
    <xdr:from>
      <xdr:col>1</xdr:col>
      <xdr:colOff>552450</xdr:colOff>
      <xdr:row>14</xdr:row>
      <xdr:rowOff>177311</xdr:rowOff>
    </xdr:from>
    <xdr:to>
      <xdr:col>1</xdr:col>
      <xdr:colOff>685800</xdr:colOff>
      <xdr:row>15</xdr:row>
      <xdr:rowOff>95983</xdr:rowOff>
    </xdr:to>
    <xdr:sp macro="" textlink="">
      <xdr:nvSpPr>
        <xdr:cNvPr id="1084" name="Freeform 32">
          <a:extLst>
            <a:ext uri="{FF2B5EF4-FFF2-40B4-BE49-F238E27FC236}">
              <a16:creationId xmlns:a16="http://schemas.microsoft.com/office/drawing/2014/main" id="{00000000-0008-0000-0000-00003C040000}"/>
            </a:ext>
          </a:extLst>
        </xdr:cNvPr>
        <xdr:cNvSpPr>
          <a:spLocks noChangeArrowheads="1"/>
        </xdr:cNvSpPr>
      </xdr:nvSpPr>
      <xdr:spPr bwMode="auto">
        <a:xfrm>
          <a:off x="628650" y="3467100"/>
          <a:ext cx="133350" cy="123825"/>
        </a:xfrm>
        <a:custGeom>
          <a:avLst/>
          <a:gdLst>
            <a:gd name="T0" fmla="*/ 6328978 w 596"/>
            <a:gd name="T1" fmla="*/ 0 h 598"/>
            <a:gd name="T2" fmla="*/ 0 w 596"/>
            <a:gd name="T3" fmla="*/ 5448506 h 598"/>
            <a:gd name="T4" fmla="*/ 0 w 596"/>
            <a:gd name="T5" fmla="*/ 27196569 h 598"/>
            <a:gd name="T6" fmla="*/ 8635307 w 596"/>
            <a:gd name="T7" fmla="*/ 8034337 h 598"/>
            <a:gd name="T8" fmla="*/ 31591645 w 596"/>
            <a:gd name="T9" fmla="*/ 0 h 598"/>
            <a:gd name="T10" fmla="*/ 632897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2700000" scaled="1"/>
        </a:gra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editAs="absolute">
    <xdr:from>
      <xdr:col>1</xdr:col>
      <xdr:colOff>495300</xdr:colOff>
      <xdr:row>9</xdr:row>
      <xdr:rowOff>107706</xdr:rowOff>
    </xdr:from>
    <xdr:to>
      <xdr:col>3</xdr:col>
      <xdr:colOff>466725</xdr:colOff>
      <xdr:row>11</xdr:row>
      <xdr:rowOff>59348</xdr:rowOff>
    </xdr:to>
    <xdr:sp macro="" textlink="">
      <xdr:nvSpPr>
        <xdr:cNvPr id="1049" name="AutoShape 30">
          <a:extLst>
            <a:ext uri="{FF2B5EF4-FFF2-40B4-BE49-F238E27FC236}">
              <a16:creationId xmlns:a16="http://schemas.microsoft.com/office/drawing/2014/main" id="{00000000-0008-0000-0000-000019040000}"/>
            </a:ext>
          </a:extLst>
        </xdr:cNvPr>
        <xdr:cNvSpPr>
          <a:spLocks noChangeArrowheads="1"/>
        </xdr:cNvSpPr>
      </xdr:nvSpPr>
      <xdr:spPr bwMode="auto">
        <a:xfrm>
          <a:off x="571500" y="2371725"/>
          <a:ext cx="1438275" cy="361950"/>
        </a:xfrm>
        <a:prstGeom prst="roundRect">
          <a:avLst>
            <a:gd name="adj" fmla="val 10889"/>
          </a:avLst>
        </a:prstGeom>
        <a:gradFill rotWithShape="0">
          <a:gsLst>
            <a:gs pos="0">
              <a:srgbClr val="DDDDDD"/>
            </a:gs>
            <a:gs pos="100000">
              <a:srgbClr val="EEEEEE"/>
            </a:gs>
          </a:gsLst>
          <a:lin ang="2700000" scaled="1"/>
        </a:gradFill>
        <a:ln w="9360" cap="sq">
          <a:solidFill>
            <a:srgbClr val="FFFFFF"/>
          </a:solidFill>
          <a:miter lim="800000"/>
          <a:headEnd/>
          <a:tailEnd/>
        </a:ln>
        <a:effectLst>
          <a:outerShdw dist="134956" dir="2927119" algn="ctr" rotWithShape="0">
            <a:srgbClr val="000000">
              <a:alpha val="50027"/>
            </a:srgbClr>
          </a:outerShdw>
        </a:effectLst>
      </xdr:spPr>
      <xdr:txBody>
        <a:bodyPr/>
        <a:lstStyle/>
        <a:p>
          <a:endParaRPr lang="es-SV"/>
        </a:p>
      </xdr:txBody>
    </xdr:sp>
    <xdr:clientData/>
  </xdr:twoCellAnchor>
  <xdr:twoCellAnchor editAs="absolute">
    <xdr:from>
      <xdr:col>1</xdr:col>
      <xdr:colOff>533400</xdr:colOff>
      <xdr:row>9</xdr:row>
      <xdr:rowOff>145806</xdr:rowOff>
    </xdr:from>
    <xdr:to>
      <xdr:col>3</xdr:col>
      <xdr:colOff>438150</xdr:colOff>
      <xdr:row>11</xdr:row>
      <xdr:rowOff>30773</xdr:rowOff>
    </xdr:to>
    <xdr:sp macro="" textlink="" fLocksText="0">
      <xdr:nvSpPr>
        <xdr:cNvPr id="1050" name="AutoShape 31">
          <a:hlinkClick xmlns:r="http://schemas.openxmlformats.org/officeDocument/2006/relationships" r:id="rId9"/>
          <a:extLst>
            <a:ext uri="{FF2B5EF4-FFF2-40B4-BE49-F238E27FC236}">
              <a16:creationId xmlns:a16="http://schemas.microsoft.com/office/drawing/2014/main" id="{00000000-0008-0000-0000-00001A040000}"/>
            </a:ext>
          </a:extLst>
        </xdr:cNvPr>
        <xdr:cNvSpPr>
          <a:spLocks noChangeArrowheads="1"/>
        </xdr:cNvSpPr>
      </xdr:nvSpPr>
      <xdr:spPr bwMode="auto">
        <a:xfrm>
          <a:off x="609600" y="2409825"/>
          <a:ext cx="1371600" cy="295275"/>
        </a:xfrm>
        <a:prstGeom prst="roundRect">
          <a:avLst>
            <a:gd name="adj" fmla="val 11921"/>
          </a:avLst>
        </a:prstGeom>
        <a:gradFill rotWithShape="0">
          <a:gsLst>
            <a:gs pos="0">
              <a:srgbClr val="375A84"/>
            </a:gs>
            <a:gs pos="100000">
              <a:srgbClr val="4F81BD"/>
            </a:gs>
          </a:gsLst>
          <a:lin ang="5400000" scaled="1"/>
        </a:gradFill>
        <a:ln w="9360" cap="sq">
          <a:solidFill>
            <a:srgbClr val="FEFEFE"/>
          </a:solidFill>
          <a:miter lim="800000"/>
          <a:headEnd/>
          <a:tailEnd/>
        </a:ln>
        <a:effectLst/>
      </xdr:spPr>
      <xdr:txBody>
        <a:bodyPr vertOverflow="clip" wrap="square" lIns="27360" tIns="22680" rIns="27360" bIns="22680" anchor="ctr" upright="1"/>
        <a:lstStyle/>
        <a:p>
          <a:pPr algn="ctr" rtl="0">
            <a:defRPr sz="1000"/>
          </a:pPr>
          <a:r>
            <a:rPr lang="es-ES" sz="1000" b="0" i="0" u="none" strike="noStrike" baseline="0">
              <a:solidFill>
                <a:srgbClr val="FFFFFF"/>
              </a:solidFill>
              <a:latin typeface="Arial"/>
              <a:cs typeface="Arial"/>
            </a:rPr>
            <a:t>Lista de indicadores</a:t>
          </a:r>
        </a:p>
      </xdr:txBody>
    </xdr:sp>
    <xdr:clientData/>
  </xdr:twoCellAnchor>
  <xdr:twoCellAnchor editAs="absolute">
    <xdr:from>
      <xdr:col>1</xdr:col>
      <xdr:colOff>552450</xdr:colOff>
      <xdr:row>9</xdr:row>
      <xdr:rowOff>164856</xdr:rowOff>
    </xdr:from>
    <xdr:to>
      <xdr:col>1</xdr:col>
      <xdr:colOff>685800</xdr:colOff>
      <xdr:row>10</xdr:row>
      <xdr:rowOff>121627</xdr:rowOff>
    </xdr:to>
    <xdr:sp macro="" textlink="">
      <xdr:nvSpPr>
        <xdr:cNvPr id="1087" name="Freeform 32">
          <a:extLst>
            <a:ext uri="{FF2B5EF4-FFF2-40B4-BE49-F238E27FC236}">
              <a16:creationId xmlns:a16="http://schemas.microsoft.com/office/drawing/2014/main" id="{00000000-0008-0000-0000-00003F040000}"/>
            </a:ext>
          </a:extLst>
        </xdr:cNvPr>
        <xdr:cNvSpPr>
          <a:spLocks noChangeArrowheads="1"/>
        </xdr:cNvSpPr>
      </xdr:nvSpPr>
      <xdr:spPr bwMode="auto">
        <a:xfrm>
          <a:off x="628650" y="2428875"/>
          <a:ext cx="133350" cy="161925"/>
        </a:xfrm>
        <a:custGeom>
          <a:avLst/>
          <a:gdLst>
            <a:gd name="T0" fmla="*/ 6328978 w 596"/>
            <a:gd name="T1" fmla="*/ 0 h 598"/>
            <a:gd name="T2" fmla="*/ 0 w 596"/>
            <a:gd name="T3" fmla="*/ 8651884 h 598"/>
            <a:gd name="T4" fmla="*/ 0 w 596"/>
            <a:gd name="T5" fmla="*/ 43185776 h 598"/>
            <a:gd name="T6" fmla="*/ 8635307 w 596"/>
            <a:gd name="T7" fmla="*/ 12757685 h 598"/>
            <a:gd name="T8" fmla="*/ 31591645 w 596"/>
            <a:gd name="T9" fmla="*/ 0 h 598"/>
            <a:gd name="T10" fmla="*/ 632897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2700000" scaled="1"/>
        </a:gra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editAs="absolute">
    <xdr:from>
      <xdr:col>1</xdr:col>
      <xdr:colOff>495300</xdr:colOff>
      <xdr:row>12</xdr:row>
      <xdr:rowOff>16119</xdr:rowOff>
    </xdr:from>
    <xdr:to>
      <xdr:col>3</xdr:col>
      <xdr:colOff>466725</xdr:colOff>
      <xdr:row>13</xdr:row>
      <xdr:rowOff>172915</xdr:rowOff>
    </xdr:to>
    <xdr:sp macro="" textlink="">
      <xdr:nvSpPr>
        <xdr:cNvPr id="1052" name="AutoShape 30">
          <a:extLst>
            <a:ext uri="{FF2B5EF4-FFF2-40B4-BE49-F238E27FC236}">
              <a16:creationId xmlns:a16="http://schemas.microsoft.com/office/drawing/2014/main" id="{00000000-0008-0000-0000-00001C040000}"/>
            </a:ext>
          </a:extLst>
        </xdr:cNvPr>
        <xdr:cNvSpPr>
          <a:spLocks noChangeArrowheads="1"/>
        </xdr:cNvSpPr>
      </xdr:nvSpPr>
      <xdr:spPr bwMode="auto">
        <a:xfrm>
          <a:off x="571500" y="2895600"/>
          <a:ext cx="1438275" cy="361950"/>
        </a:xfrm>
        <a:prstGeom prst="roundRect">
          <a:avLst>
            <a:gd name="adj" fmla="val 10889"/>
          </a:avLst>
        </a:prstGeom>
        <a:gradFill rotWithShape="0">
          <a:gsLst>
            <a:gs pos="0">
              <a:srgbClr val="DDDDDD"/>
            </a:gs>
            <a:gs pos="100000">
              <a:srgbClr val="EEEEEE"/>
            </a:gs>
          </a:gsLst>
          <a:lin ang="2700000" scaled="1"/>
        </a:gradFill>
        <a:ln w="9360" cap="sq">
          <a:solidFill>
            <a:srgbClr val="FFFFFF"/>
          </a:solidFill>
          <a:miter lim="800000"/>
          <a:headEnd/>
          <a:tailEnd/>
        </a:ln>
        <a:effectLst>
          <a:outerShdw dist="134956" dir="2927119" algn="ctr" rotWithShape="0">
            <a:srgbClr val="000000">
              <a:alpha val="50027"/>
            </a:srgbClr>
          </a:outerShdw>
        </a:effectLst>
      </xdr:spPr>
      <xdr:txBody>
        <a:bodyPr/>
        <a:lstStyle/>
        <a:p>
          <a:endParaRPr lang="es-SV"/>
        </a:p>
      </xdr:txBody>
    </xdr:sp>
    <xdr:clientData/>
  </xdr:twoCellAnchor>
  <xdr:twoCellAnchor editAs="absolute">
    <xdr:from>
      <xdr:col>1</xdr:col>
      <xdr:colOff>533400</xdr:colOff>
      <xdr:row>12</xdr:row>
      <xdr:rowOff>54219</xdr:rowOff>
    </xdr:from>
    <xdr:to>
      <xdr:col>3</xdr:col>
      <xdr:colOff>438150</xdr:colOff>
      <xdr:row>13</xdr:row>
      <xdr:rowOff>144340</xdr:rowOff>
    </xdr:to>
    <xdr:sp macro="" textlink="" fLocksText="0">
      <xdr:nvSpPr>
        <xdr:cNvPr id="1053" name="AutoShape 31">
          <a:hlinkClick xmlns:r="http://schemas.openxmlformats.org/officeDocument/2006/relationships" r:id="rId10"/>
          <a:extLst>
            <a:ext uri="{FF2B5EF4-FFF2-40B4-BE49-F238E27FC236}">
              <a16:creationId xmlns:a16="http://schemas.microsoft.com/office/drawing/2014/main" id="{00000000-0008-0000-0000-00001D040000}"/>
            </a:ext>
          </a:extLst>
        </xdr:cNvPr>
        <xdr:cNvSpPr>
          <a:spLocks noChangeArrowheads="1"/>
        </xdr:cNvSpPr>
      </xdr:nvSpPr>
      <xdr:spPr bwMode="auto">
        <a:xfrm>
          <a:off x="609600" y="2933700"/>
          <a:ext cx="1371600" cy="295275"/>
        </a:xfrm>
        <a:prstGeom prst="roundRect">
          <a:avLst>
            <a:gd name="adj" fmla="val 11921"/>
          </a:avLst>
        </a:prstGeom>
        <a:gradFill rotWithShape="0">
          <a:gsLst>
            <a:gs pos="0">
              <a:srgbClr val="375A84"/>
            </a:gs>
            <a:gs pos="100000">
              <a:srgbClr val="4F81BD"/>
            </a:gs>
          </a:gsLst>
          <a:lin ang="5400000" scaled="1"/>
        </a:gradFill>
        <a:ln w="9360" cap="sq">
          <a:solidFill>
            <a:srgbClr val="FEFEFE"/>
          </a:solidFill>
          <a:miter lim="800000"/>
          <a:headEnd/>
          <a:tailEnd/>
        </a:ln>
        <a:effectLst/>
      </xdr:spPr>
      <xdr:txBody>
        <a:bodyPr vertOverflow="clip" wrap="square" lIns="27360" tIns="22680" rIns="27360" bIns="22680" anchor="ctr" upright="1"/>
        <a:lstStyle/>
        <a:p>
          <a:pPr algn="ctr" rtl="0">
            <a:defRPr sz="1000"/>
          </a:pPr>
          <a:r>
            <a:rPr lang="es-ES" sz="1000" b="0" i="0" u="none" strike="noStrike" baseline="0">
              <a:solidFill>
                <a:srgbClr val="FFFFFF"/>
              </a:solidFill>
              <a:latin typeface="Arial"/>
              <a:cs typeface="Arial"/>
            </a:rPr>
            <a:t>Introducción de datos</a:t>
          </a:r>
        </a:p>
      </xdr:txBody>
    </xdr:sp>
    <xdr:clientData/>
  </xdr:twoCellAnchor>
  <xdr:twoCellAnchor editAs="absolute">
    <xdr:from>
      <xdr:col>1</xdr:col>
      <xdr:colOff>552450</xdr:colOff>
      <xdr:row>12</xdr:row>
      <xdr:rowOff>73269</xdr:rowOff>
    </xdr:from>
    <xdr:to>
      <xdr:col>1</xdr:col>
      <xdr:colOff>695325</xdr:colOff>
      <xdr:row>13</xdr:row>
      <xdr:rowOff>20515</xdr:rowOff>
    </xdr:to>
    <xdr:sp macro="" textlink="">
      <xdr:nvSpPr>
        <xdr:cNvPr id="1090" name="Freeform 32">
          <a:extLst>
            <a:ext uri="{FF2B5EF4-FFF2-40B4-BE49-F238E27FC236}">
              <a16:creationId xmlns:a16="http://schemas.microsoft.com/office/drawing/2014/main" id="{00000000-0008-0000-0000-000042040000}"/>
            </a:ext>
          </a:extLst>
        </xdr:cNvPr>
        <xdr:cNvSpPr>
          <a:spLocks noChangeArrowheads="1"/>
        </xdr:cNvSpPr>
      </xdr:nvSpPr>
      <xdr:spPr bwMode="auto">
        <a:xfrm>
          <a:off x="628650" y="2952750"/>
          <a:ext cx="142875" cy="152400"/>
        </a:xfrm>
        <a:custGeom>
          <a:avLst/>
          <a:gdLst>
            <a:gd name="T0" fmla="*/ 6781048 w 596"/>
            <a:gd name="T1" fmla="*/ 0 h 598"/>
            <a:gd name="T2" fmla="*/ 0 w 596"/>
            <a:gd name="T3" fmla="*/ 8142950 h 598"/>
            <a:gd name="T4" fmla="*/ 0 w 596"/>
            <a:gd name="T5" fmla="*/ 40645436 h 598"/>
            <a:gd name="T6" fmla="*/ 9252115 w 596"/>
            <a:gd name="T7" fmla="*/ 12007233 h 598"/>
            <a:gd name="T8" fmla="*/ 33848191 w 596"/>
            <a:gd name="T9" fmla="*/ 0 h 598"/>
            <a:gd name="T10" fmla="*/ 678104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2700000" scaled="1"/>
        </a:gra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editAs="absolute">
    <xdr:from>
      <xdr:col>1</xdr:col>
      <xdr:colOff>247650</xdr:colOff>
      <xdr:row>7</xdr:row>
      <xdr:rowOff>3663</xdr:rowOff>
    </xdr:from>
    <xdr:to>
      <xdr:col>4</xdr:col>
      <xdr:colOff>95250</xdr:colOff>
      <xdr:row>9</xdr:row>
      <xdr:rowOff>21981</xdr:rowOff>
    </xdr:to>
    <xdr:pic>
      <xdr:nvPicPr>
        <xdr:cNvPr id="1091" name="Picture 2012">
          <a:extLst>
            <a:ext uri="{FF2B5EF4-FFF2-40B4-BE49-F238E27FC236}">
              <a16:creationId xmlns:a16="http://schemas.microsoft.com/office/drawing/2014/main" id="{00000000-0008-0000-0000-00004304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23850" y="1857375"/>
          <a:ext cx="20478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editAs="absolute">
    <xdr:from>
      <xdr:col>1</xdr:col>
      <xdr:colOff>314325</xdr:colOff>
      <xdr:row>7</xdr:row>
      <xdr:rowOff>41763</xdr:rowOff>
    </xdr:from>
    <xdr:to>
      <xdr:col>4</xdr:col>
      <xdr:colOff>47625</xdr:colOff>
      <xdr:row>9</xdr:row>
      <xdr:rowOff>79131</xdr:rowOff>
    </xdr:to>
    <xdr:sp macro="" textlink="" fLocksText="0">
      <xdr:nvSpPr>
        <xdr:cNvPr id="1056" name="Text Box 2013">
          <a:extLst>
            <a:ext uri="{FF2B5EF4-FFF2-40B4-BE49-F238E27FC236}">
              <a16:creationId xmlns:a16="http://schemas.microsoft.com/office/drawing/2014/main" id="{00000000-0008-0000-0000-000020040000}"/>
            </a:ext>
          </a:extLst>
        </xdr:cNvPr>
        <xdr:cNvSpPr txBox="1">
          <a:spLocks noChangeArrowheads="1"/>
        </xdr:cNvSpPr>
      </xdr:nvSpPr>
      <xdr:spPr bwMode="auto">
        <a:xfrm>
          <a:off x="390525" y="1895475"/>
          <a:ext cx="1933575" cy="447675"/>
        </a:xfrm>
        <a:prstGeom prst="rect">
          <a:avLst/>
        </a:prstGeom>
        <a:noFill/>
        <a:ln w="9525" cap="flat">
          <a:noFill/>
          <a:round/>
          <a:headEnd/>
          <a:tailEnd/>
        </a:ln>
        <a:effectLst/>
      </xdr:spPr>
      <xdr:txBody>
        <a:bodyPr vertOverflow="clip" wrap="square" lIns="27360" tIns="22680" rIns="27360" bIns="0" anchor="t" upright="1"/>
        <a:lstStyle/>
        <a:p>
          <a:pPr algn="ctr" rtl="0">
            <a:defRPr sz="1000"/>
          </a:pPr>
          <a:r>
            <a:rPr lang="es-ES" sz="1100" b="0" i="0" u="none" strike="noStrike" baseline="0">
              <a:solidFill>
                <a:srgbClr val="000000"/>
              </a:solidFill>
              <a:latin typeface="Arial"/>
              <a:cs typeface="Arial"/>
            </a:rPr>
            <a:t>Información de la subvención</a:t>
          </a:r>
        </a:p>
        <a:p>
          <a:pPr algn="ctr" rtl="0">
            <a:defRPr sz="1000"/>
          </a:pPr>
          <a:endParaRPr lang="es-ES" sz="1100" b="0" i="0" u="none" strike="noStrike" baseline="0">
            <a:solidFill>
              <a:srgbClr val="000000"/>
            </a:solidFill>
            <a:latin typeface="Arial"/>
            <a:cs typeface="Arial"/>
          </a:endParaRPr>
        </a:p>
      </xdr:txBody>
    </xdr:sp>
    <xdr:clientData/>
  </xdr:twoCellAnchor>
  <xdr:twoCellAnchor editAs="absolute">
    <xdr:from>
      <xdr:col>4</xdr:col>
      <xdr:colOff>228600</xdr:colOff>
      <xdr:row>7</xdr:row>
      <xdr:rowOff>3663</xdr:rowOff>
    </xdr:from>
    <xdr:to>
      <xdr:col>7</xdr:col>
      <xdr:colOff>523875</xdr:colOff>
      <xdr:row>9</xdr:row>
      <xdr:rowOff>21981</xdr:rowOff>
    </xdr:to>
    <xdr:pic>
      <xdr:nvPicPr>
        <xdr:cNvPr id="1093" name="Picture 2016">
          <a:extLst>
            <a:ext uri="{FF2B5EF4-FFF2-40B4-BE49-F238E27FC236}">
              <a16:creationId xmlns:a16="http://schemas.microsoft.com/office/drawing/2014/main" id="{00000000-0008-0000-0000-00004504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505075" y="1857375"/>
          <a:ext cx="24955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editAs="absolute">
    <xdr:from>
      <xdr:col>4</xdr:col>
      <xdr:colOff>561975</xdr:colOff>
      <xdr:row>7</xdr:row>
      <xdr:rowOff>32238</xdr:rowOff>
    </xdr:from>
    <xdr:to>
      <xdr:col>7</xdr:col>
      <xdr:colOff>266700</xdr:colOff>
      <xdr:row>8</xdr:row>
      <xdr:rowOff>198560</xdr:rowOff>
    </xdr:to>
    <xdr:sp macro="" textlink="" fLocksText="0">
      <xdr:nvSpPr>
        <xdr:cNvPr id="1058" name="Text Box 2017">
          <a:extLst>
            <a:ext uri="{FF2B5EF4-FFF2-40B4-BE49-F238E27FC236}">
              <a16:creationId xmlns:a16="http://schemas.microsoft.com/office/drawing/2014/main" id="{00000000-0008-0000-0000-000022040000}"/>
            </a:ext>
          </a:extLst>
        </xdr:cNvPr>
        <xdr:cNvSpPr txBox="1">
          <a:spLocks noChangeArrowheads="1"/>
        </xdr:cNvSpPr>
      </xdr:nvSpPr>
      <xdr:spPr bwMode="auto">
        <a:xfrm>
          <a:off x="2838450" y="1885950"/>
          <a:ext cx="1905000" cy="371475"/>
        </a:xfrm>
        <a:prstGeom prst="rect">
          <a:avLst/>
        </a:prstGeom>
        <a:noFill/>
        <a:ln w="9525" cap="flat">
          <a:noFill/>
          <a:round/>
          <a:headEnd/>
          <a:tailEnd/>
        </a:ln>
        <a:effectLst/>
      </xdr:spPr>
      <xdr:txBody>
        <a:bodyPr vertOverflow="clip" wrap="square" lIns="90000" tIns="46800" rIns="90000" bIns="46800" anchor="t" upright="1"/>
        <a:lstStyle/>
        <a:p>
          <a:pPr algn="ctr" rtl="0">
            <a:defRPr sz="1000"/>
          </a:pPr>
          <a:r>
            <a:rPr lang="es-ES" sz="1200" b="0" i="0" u="none" strike="noStrike" baseline="0">
              <a:solidFill>
                <a:srgbClr val="000000"/>
              </a:solidFill>
              <a:latin typeface="Arial"/>
              <a:cs typeface="Arial"/>
            </a:rPr>
            <a:t>Indicadores</a:t>
          </a:r>
        </a:p>
        <a:p>
          <a:pPr algn="ctr" rtl="0">
            <a:defRPr sz="1000"/>
          </a:pPr>
          <a:endParaRPr lang="es-ES" sz="1200" b="0" i="0" u="none" strike="noStrike" baseline="0">
            <a:solidFill>
              <a:srgbClr val="000000"/>
            </a:solidFill>
            <a:latin typeface="Arial"/>
            <a:cs typeface="Arial"/>
          </a:endParaRPr>
        </a:p>
      </xdr:txBody>
    </xdr:sp>
    <xdr:clientData/>
  </xdr:twoCellAnchor>
  <xdr:twoCellAnchor editAs="absolute">
    <xdr:from>
      <xdr:col>7</xdr:col>
      <xdr:colOff>685800</xdr:colOff>
      <xdr:row>7</xdr:row>
      <xdr:rowOff>3663</xdr:rowOff>
    </xdr:from>
    <xdr:to>
      <xdr:col>11</xdr:col>
      <xdr:colOff>381000</xdr:colOff>
      <xdr:row>9</xdr:row>
      <xdr:rowOff>21981</xdr:rowOff>
    </xdr:to>
    <xdr:pic>
      <xdr:nvPicPr>
        <xdr:cNvPr id="1095" name="Picture 2018">
          <a:extLst>
            <a:ext uri="{FF2B5EF4-FFF2-40B4-BE49-F238E27FC236}">
              <a16:creationId xmlns:a16="http://schemas.microsoft.com/office/drawing/2014/main" id="{00000000-0008-0000-0000-00004704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5162550" y="1857375"/>
          <a:ext cx="20097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editAs="absolute">
    <xdr:from>
      <xdr:col>8</xdr:col>
      <xdr:colOff>38100</xdr:colOff>
      <xdr:row>7</xdr:row>
      <xdr:rowOff>32238</xdr:rowOff>
    </xdr:from>
    <xdr:to>
      <xdr:col>11</xdr:col>
      <xdr:colOff>314325</xdr:colOff>
      <xdr:row>8</xdr:row>
      <xdr:rowOff>198560</xdr:rowOff>
    </xdr:to>
    <xdr:sp macro="" textlink="" fLocksText="0">
      <xdr:nvSpPr>
        <xdr:cNvPr id="1060" name="Text Box 2019">
          <a:extLst>
            <a:ext uri="{FF2B5EF4-FFF2-40B4-BE49-F238E27FC236}">
              <a16:creationId xmlns:a16="http://schemas.microsoft.com/office/drawing/2014/main" id="{00000000-0008-0000-0000-000024040000}"/>
            </a:ext>
          </a:extLst>
        </xdr:cNvPr>
        <xdr:cNvSpPr txBox="1">
          <a:spLocks noChangeArrowheads="1"/>
        </xdr:cNvSpPr>
      </xdr:nvSpPr>
      <xdr:spPr bwMode="auto">
        <a:xfrm>
          <a:off x="5248275" y="1885950"/>
          <a:ext cx="1857375" cy="371475"/>
        </a:xfrm>
        <a:prstGeom prst="rect">
          <a:avLst/>
        </a:prstGeom>
        <a:noFill/>
        <a:ln w="9525" cap="flat">
          <a:noFill/>
          <a:round/>
          <a:headEnd/>
          <a:tailEnd/>
        </a:ln>
        <a:effectLst/>
      </xdr:spPr>
      <xdr:txBody>
        <a:bodyPr vertOverflow="clip" wrap="square" lIns="90000" tIns="46800" rIns="90000" bIns="46800" anchor="t" upright="1"/>
        <a:lstStyle/>
        <a:p>
          <a:pPr algn="ctr" rtl="0">
            <a:defRPr sz="1000"/>
          </a:pPr>
          <a:r>
            <a:rPr lang="es-ES" sz="1200" b="0" i="0" u="none" strike="noStrike" baseline="0">
              <a:solidFill>
                <a:srgbClr val="000000"/>
              </a:solidFill>
              <a:latin typeface="Arial"/>
              <a:cs typeface="Arial"/>
            </a:rPr>
            <a:t>Informes</a:t>
          </a:r>
        </a:p>
        <a:p>
          <a:pPr algn="ctr" rtl="0">
            <a:defRPr sz="1000"/>
          </a:pPr>
          <a:endParaRPr lang="es-ES" sz="1200" b="0" i="0" u="none" strike="noStrike" baseline="0">
            <a:solidFill>
              <a:srgbClr val="000000"/>
            </a:solidFill>
            <a:latin typeface="Arial"/>
            <a:cs typeface="Arial"/>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0.24967</cdr:x>
      <cdr:y>0.67873</cdr:y>
    </cdr:from>
    <cdr:to>
      <cdr:x>0.24967</cdr:x>
      <cdr:y>0.67873</cdr:y>
    </cdr:to>
    <cdr:sp macro="" textlink="">
      <cdr:nvSpPr>
        <cdr:cNvPr id="9219" name="Text Box 3"/>
        <cdr:cNvSpPr txBox="1">
          <a:spLocks xmlns:a="http://schemas.openxmlformats.org/drawingml/2006/main" noChangeArrowheads="1"/>
        </cdr:cNvSpPr>
      </cdr:nvSpPr>
      <cdr:spPr bwMode="auto">
        <a:xfrm xmlns:a="http://schemas.openxmlformats.org/drawingml/2006/main">
          <a:off x="1765383" y="1250907"/>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SV"/>
        </a:p>
      </cdr:txBody>
    </cdr:sp>
  </cdr:relSizeAnchor>
  <cdr:relSizeAnchor xmlns:cdr="http://schemas.openxmlformats.org/drawingml/2006/chartDrawing">
    <cdr:from>
      <cdr:x>0.24967</cdr:x>
      <cdr:y>0.67873</cdr:y>
    </cdr:from>
    <cdr:to>
      <cdr:x>0.24967</cdr:x>
      <cdr:y>0.67873</cdr:y>
    </cdr:to>
    <cdr:sp macro="" textlink="">
      <cdr:nvSpPr>
        <cdr:cNvPr id="9220" name="Text Box 4"/>
        <cdr:cNvSpPr txBox="1">
          <a:spLocks xmlns:a="http://schemas.openxmlformats.org/drawingml/2006/main" noChangeArrowheads="1"/>
        </cdr:cNvSpPr>
      </cdr:nvSpPr>
      <cdr:spPr bwMode="auto">
        <a:xfrm xmlns:a="http://schemas.openxmlformats.org/drawingml/2006/main">
          <a:off x="1765383" y="1250907"/>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SV"/>
        </a:p>
      </cdr:txBody>
    </cdr:sp>
  </cdr:relSizeAnchor>
</c:userShapes>
</file>

<file path=xl/drawings/drawing11.xml><?xml version="1.0" encoding="utf-8"?>
<c:userShapes xmlns:c="http://schemas.openxmlformats.org/drawingml/2006/chart">
  <cdr:relSizeAnchor xmlns:cdr="http://schemas.openxmlformats.org/drawingml/2006/chartDrawing">
    <cdr:from>
      <cdr:x>0.32423</cdr:x>
      <cdr:y>0.28576</cdr:y>
    </cdr:from>
    <cdr:to>
      <cdr:x>0.44529</cdr:x>
      <cdr:y>0.39987</cdr:y>
    </cdr:to>
    <cdr:sp macro="" textlink="">
      <cdr:nvSpPr>
        <cdr:cNvPr id="2" name="1 CuadroTexto"/>
        <cdr:cNvSpPr txBox="1"/>
      </cdr:nvSpPr>
      <cdr:spPr>
        <a:xfrm xmlns:a="http://schemas.openxmlformats.org/drawingml/2006/main">
          <a:off x="1470019" y="586174"/>
          <a:ext cx="548874" cy="2340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PY" sz="800"/>
            <a:t>88,74%</a:t>
          </a:r>
        </a:p>
      </cdr:txBody>
    </cdr:sp>
  </cdr:relSizeAnchor>
</c:userShapes>
</file>

<file path=xl/drawings/drawing12.xml><?xml version="1.0" encoding="utf-8"?>
<xdr:wsDr xmlns:xdr="http://schemas.openxmlformats.org/drawingml/2006/spreadsheetDrawing" xmlns:a="http://schemas.openxmlformats.org/drawingml/2006/main">
  <xdr:twoCellAnchor editAs="absolute">
    <xdr:from>
      <xdr:col>4</xdr:col>
      <xdr:colOff>232536</xdr:colOff>
      <xdr:row>8</xdr:row>
      <xdr:rowOff>1156864</xdr:rowOff>
    </xdr:from>
    <xdr:to>
      <xdr:col>11</xdr:col>
      <xdr:colOff>83820</xdr:colOff>
      <xdr:row>18</xdr:row>
      <xdr:rowOff>160019</xdr:rowOff>
    </xdr:to>
    <xdr:graphicFrame macro="">
      <xdr:nvGraphicFramePr>
        <xdr:cNvPr id="10245" name="Chart 1">
          <a:extLst>
            <a:ext uri="{FF2B5EF4-FFF2-40B4-BE49-F238E27FC236}">
              <a16:creationId xmlns:a16="http://schemas.microsoft.com/office/drawing/2014/main" id="{00000000-0008-0000-0600-000005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365760</xdr:colOff>
      <xdr:row>8</xdr:row>
      <xdr:rowOff>1150536</xdr:rowOff>
    </xdr:from>
    <xdr:to>
      <xdr:col>17</xdr:col>
      <xdr:colOff>16767</xdr:colOff>
      <xdr:row>18</xdr:row>
      <xdr:rowOff>152400</xdr:rowOff>
    </xdr:to>
    <xdr:graphicFrame macro="">
      <xdr:nvGraphicFramePr>
        <xdr:cNvPr id="10246" name="Chart 2">
          <a:extLst>
            <a:ext uri="{FF2B5EF4-FFF2-40B4-BE49-F238E27FC236}">
              <a16:creationId xmlns:a16="http://schemas.microsoft.com/office/drawing/2014/main" id="{00000000-0008-0000-0600-000006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31750</xdr:colOff>
      <xdr:row>0</xdr:row>
      <xdr:rowOff>19050</xdr:rowOff>
    </xdr:from>
    <xdr:to>
      <xdr:col>1</xdr:col>
      <xdr:colOff>688975</xdr:colOff>
      <xdr:row>1</xdr:row>
      <xdr:rowOff>19050</xdr:rowOff>
    </xdr:to>
    <xdr:sp macro="" textlink="" fLocksText="0">
      <xdr:nvSpPr>
        <xdr:cNvPr id="10243" name="AutoShape 50">
          <a:hlinkClick xmlns:r="http://schemas.openxmlformats.org/officeDocument/2006/relationships" r:id="rId3"/>
          <a:extLst>
            <a:ext uri="{FF2B5EF4-FFF2-40B4-BE49-F238E27FC236}">
              <a16:creationId xmlns:a16="http://schemas.microsoft.com/office/drawing/2014/main" id="{00000000-0008-0000-0600-000003280000}"/>
            </a:ext>
          </a:extLst>
        </xdr:cNvPr>
        <xdr:cNvSpPr>
          <a:spLocks noChangeArrowheads="1"/>
        </xdr:cNvSpPr>
      </xdr:nvSpPr>
      <xdr:spPr bwMode="auto">
        <a:xfrm>
          <a:off x="28575" y="19050"/>
          <a:ext cx="923925" cy="333375"/>
        </a:xfrm>
        <a:prstGeom prst="leftArrow">
          <a:avLst>
            <a:gd name="adj1" fmla="val 50000"/>
            <a:gd name="adj2" fmla="val 78100"/>
          </a:avLst>
        </a:prstGeom>
        <a:solidFill>
          <a:srgbClr val="FFFF99"/>
        </a:solidFill>
        <a:ln w="9360" cap="sq">
          <a:solidFill>
            <a:srgbClr val="000000"/>
          </a:solidFill>
          <a:miter lim="800000"/>
          <a:headEnd/>
          <a:tailEnd/>
        </a:ln>
        <a:effectLst/>
      </xdr:spPr>
      <xdr:txBody>
        <a:bodyPr vertOverflow="clip" wrap="square" lIns="18000" tIns="0" rIns="18000" bIns="0" anchor="ctr" upright="1"/>
        <a:lstStyle/>
        <a:p>
          <a:pPr algn="ctr" rtl="0">
            <a:defRPr sz="1000"/>
          </a:pPr>
          <a:r>
            <a:rPr lang="es-ES" sz="1000" b="0" i="0" u="none" strike="noStrike" baseline="0">
              <a:solidFill>
                <a:srgbClr val="000000"/>
              </a:solidFill>
              <a:latin typeface="Calibri"/>
            </a:rPr>
            <a:t>Menú</a:t>
          </a:r>
        </a:p>
      </xdr:txBody>
    </xdr:sp>
    <xdr:clientData/>
  </xdr:twoCellAnchor>
  <xdr:twoCellAnchor editAs="absolute">
    <xdr:from>
      <xdr:col>0</xdr:col>
      <xdr:colOff>118850</xdr:colOff>
      <xdr:row>8</xdr:row>
      <xdr:rowOff>1191064</xdr:rowOff>
    </xdr:from>
    <xdr:to>
      <xdr:col>4</xdr:col>
      <xdr:colOff>30480</xdr:colOff>
      <xdr:row>18</xdr:row>
      <xdr:rowOff>137160</xdr:rowOff>
    </xdr:to>
    <xdr:graphicFrame macro="">
      <xdr:nvGraphicFramePr>
        <xdr:cNvPr id="10248" name="Chart 4">
          <a:extLst>
            <a:ext uri="{FF2B5EF4-FFF2-40B4-BE49-F238E27FC236}">
              <a16:creationId xmlns:a16="http://schemas.microsoft.com/office/drawing/2014/main" id="{00000000-0008-0000-0600-000008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47625</xdr:colOff>
      <xdr:row>0</xdr:row>
      <xdr:rowOff>47625</xdr:rowOff>
    </xdr:from>
    <xdr:to>
      <xdr:col>1</xdr:col>
      <xdr:colOff>895350</xdr:colOff>
      <xdr:row>0</xdr:row>
      <xdr:rowOff>381000</xdr:rowOff>
    </xdr:to>
    <xdr:sp macro="" textlink="" fLocksText="0">
      <xdr:nvSpPr>
        <xdr:cNvPr id="11265" name="AutoShape 50">
          <a:hlinkClick xmlns:r="http://schemas.openxmlformats.org/officeDocument/2006/relationships" r:id="rId1"/>
          <a:extLst>
            <a:ext uri="{FF2B5EF4-FFF2-40B4-BE49-F238E27FC236}">
              <a16:creationId xmlns:a16="http://schemas.microsoft.com/office/drawing/2014/main" id="{00000000-0008-0000-0700-0000012C0000}"/>
            </a:ext>
          </a:extLst>
        </xdr:cNvPr>
        <xdr:cNvSpPr>
          <a:spLocks noChangeArrowheads="1"/>
        </xdr:cNvSpPr>
      </xdr:nvSpPr>
      <xdr:spPr bwMode="auto">
        <a:xfrm>
          <a:off x="47625" y="47625"/>
          <a:ext cx="923925" cy="333375"/>
        </a:xfrm>
        <a:prstGeom prst="leftArrow">
          <a:avLst>
            <a:gd name="adj1" fmla="val 50000"/>
            <a:gd name="adj2" fmla="val 78100"/>
          </a:avLst>
        </a:prstGeom>
        <a:solidFill>
          <a:srgbClr val="FFFF99"/>
        </a:solidFill>
        <a:ln w="9360" cap="sq">
          <a:solidFill>
            <a:srgbClr val="000000"/>
          </a:solidFill>
          <a:miter lim="800000"/>
          <a:headEnd/>
          <a:tailEnd/>
        </a:ln>
        <a:effectLst/>
      </xdr:spPr>
      <xdr:txBody>
        <a:bodyPr vertOverflow="clip" wrap="square" lIns="18000" tIns="0" rIns="18000" bIns="0" anchor="ctr" upright="1"/>
        <a:lstStyle/>
        <a:p>
          <a:pPr algn="ctr" rtl="0">
            <a:defRPr sz="1000"/>
          </a:pPr>
          <a:r>
            <a:rPr lang="es-ES" sz="1000" b="0" i="0" u="none" strike="noStrike" baseline="0">
              <a:solidFill>
                <a:srgbClr val="000000"/>
              </a:solidFill>
              <a:latin typeface="Calibri"/>
            </a:rPr>
            <a:t>Menú</a:t>
          </a:r>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28575</xdr:colOff>
      <xdr:row>0</xdr:row>
      <xdr:rowOff>28575</xdr:rowOff>
    </xdr:from>
    <xdr:to>
      <xdr:col>1</xdr:col>
      <xdr:colOff>1856015</xdr:colOff>
      <xdr:row>0</xdr:row>
      <xdr:rowOff>361950</xdr:rowOff>
    </xdr:to>
    <xdr:sp macro="" textlink="" fLocksText="0">
      <xdr:nvSpPr>
        <xdr:cNvPr id="12289" name="AutoShape 50">
          <a:hlinkClick xmlns:r="http://schemas.openxmlformats.org/officeDocument/2006/relationships" r:id="rId1"/>
          <a:extLst>
            <a:ext uri="{FF2B5EF4-FFF2-40B4-BE49-F238E27FC236}">
              <a16:creationId xmlns:a16="http://schemas.microsoft.com/office/drawing/2014/main" id="{00000000-0008-0000-0800-000001300000}"/>
            </a:ext>
          </a:extLst>
        </xdr:cNvPr>
        <xdr:cNvSpPr>
          <a:spLocks noChangeArrowheads="1"/>
        </xdr:cNvSpPr>
      </xdr:nvSpPr>
      <xdr:spPr bwMode="auto">
        <a:xfrm>
          <a:off x="28575" y="28575"/>
          <a:ext cx="2247900" cy="333375"/>
        </a:xfrm>
        <a:prstGeom prst="leftArrow">
          <a:avLst>
            <a:gd name="adj1" fmla="val 50000"/>
            <a:gd name="adj2" fmla="val 190017"/>
          </a:avLst>
        </a:prstGeom>
        <a:solidFill>
          <a:srgbClr val="FFFF99"/>
        </a:solidFill>
        <a:ln w="9360" cap="sq">
          <a:solidFill>
            <a:srgbClr val="000000"/>
          </a:solidFill>
          <a:miter lim="800000"/>
          <a:headEnd/>
          <a:tailEnd/>
        </a:ln>
        <a:effectLst/>
      </xdr:spPr>
      <xdr:txBody>
        <a:bodyPr vertOverflow="clip" wrap="square" lIns="18000" tIns="0" rIns="18000" bIns="0" anchor="ctr" upright="1"/>
        <a:lstStyle/>
        <a:p>
          <a:pPr algn="ctr" rtl="0">
            <a:defRPr sz="1000"/>
          </a:pPr>
          <a:r>
            <a:rPr lang="es-ES" sz="1000" b="0" i="0" u="none" strike="noStrike" baseline="0">
              <a:solidFill>
                <a:srgbClr val="000000"/>
              </a:solidFill>
              <a:latin typeface="Calibri"/>
            </a:rPr>
            <a:t>Menú</a:t>
          </a:r>
        </a:p>
      </xdr:txBody>
    </xdr: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133350</xdr:colOff>
      <xdr:row>1</xdr:row>
      <xdr:rowOff>66675</xdr:rowOff>
    </xdr:from>
    <xdr:to>
      <xdr:col>1</xdr:col>
      <xdr:colOff>123825</xdr:colOff>
      <xdr:row>4</xdr:row>
      <xdr:rowOff>76200</xdr:rowOff>
    </xdr:to>
    <xdr:pic>
      <xdr:nvPicPr>
        <xdr:cNvPr id="13314" name="Picture 2">
          <a:extLst>
            <a:ext uri="{FF2B5EF4-FFF2-40B4-BE49-F238E27FC236}">
              <a16:creationId xmlns:a16="http://schemas.microsoft.com/office/drawing/2014/main" id="{00000000-0008-0000-0900-0000023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57175"/>
          <a:ext cx="723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28575</xdr:rowOff>
    </xdr:from>
    <xdr:to>
      <xdr:col>1</xdr:col>
      <xdr:colOff>1133475</xdr:colOff>
      <xdr:row>0</xdr:row>
      <xdr:rowOff>438150</xdr:rowOff>
    </xdr:to>
    <xdr:sp macro="" textlink="" fLocksText="0">
      <xdr:nvSpPr>
        <xdr:cNvPr id="2049" name="AutoShape 50">
          <a:hlinkClick xmlns:r="http://schemas.openxmlformats.org/officeDocument/2006/relationships" r:id="rId1"/>
          <a:extLst>
            <a:ext uri="{FF2B5EF4-FFF2-40B4-BE49-F238E27FC236}">
              <a16:creationId xmlns:a16="http://schemas.microsoft.com/office/drawing/2014/main" id="{00000000-0008-0000-0100-000001080000}"/>
            </a:ext>
          </a:extLst>
        </xdr:cNvPr>
        <xdr:cNvSpPr>
          <a:spLocks noChangeArrowheads="1"/>
        </xdr:cNvSpPr>
      </xdr:nvSpPr>
      <xdr:spPr bwMode="auto">
        <a:xfrm>
          <a:off x="28575" y="28575"/>
          <a:ext cx="1285875" cy="409575"/>
        </a:xfrm>
        <a:prstGeom prst="leftArrow">
          <a:avLst>
            <a:gd name="adj1" fmla="val 50000"/>
            <a:gd name="adj2" fmla="val 78488"/>
          </a:avLst>
        </a:prstGeom>
        <a:solidFill>
          <a:srgbClr val="FFFF99"/>
        </a:solidFill>
        <a:ln w="9360" cap="sq">
          <a:solidFill>
            <a:srgbClr val="000000"/>
          </a:solidFill>
          <a:miter lim="800000"/>
          <a:headEnd/>
          <a:tailEnd/>
        </a:ln>
        <a:effectLst/>
      </xdr:spPr>
      <xdr:txBody>
        <a:bodyPr vertOverflow="clip" wrap="square" lIns="18000" tIns="0" rIns="18000" bIns="0" anchor="ctr" upright="1"/>
        <a:lstStyle/>
        <a:p>
          <a:pPr algn="ctr" rtl="0">
            <a:defRPr sz="1000"/>
          </a:pPr>
          <a:r>
            <a:rPr lang="es-ES" sz="1000" b="0" i="0" u="none" strike="noStrike" baseline="0">
              <a:solidFill>
                <a:srgbClr val="000000"/>
              </a:solidFill>
              <a:latin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1</xdr:col>
      <xdr:colOff>942975</xdr:colOff>
      <xdr:row>0</xdr:row>
      <xdr:rowOff>333375</xdr:rowOff>
    </xdr:to>
    <xdr:sp macro="" textlink="" fLocksText="0">
      <xdr:nvSpPr>
        <xdr:cNvPr id="3076" name="AutoShape 50">
          <a:hlinkClick xmlns:r="http://schemas.openxmlformats.org/officeDocument/2006/relationships" r:id="rId1"/>
          <a:extLst>
            <a:ext uri="{FF2B5EF4-FFF2-40B4-BE49-F238E27FC236}">
              <a16:creationId xmlns:a16="http://schemas.microsoft.com/office/drawing/2014/main" id="{00000000-0008-0000-0200-0000040C0000}"/>
            </a:ext>
          </a:extLst>
        </xdr:cNvPr>
        <xdr:cNvSpPr>
          <a:spLocks noChangeArrowheads="1"/>
        </xdr:cNvSpPr>
      </xdr:nvSpPr>
      <xdr:spPr bwMode="auto">
        <a:xfrm>
          <a:off x="171450" y="0"/>
          <a:ext cx="952500" cy="333375"/>
        </a:xfrm>
        <a:prstGeom prst="leftArrow">
          <a:avLst>
            <a:gd name="adj1" fmla="val 50000"/>
            <a:gd name="adj2" fmla="val 80516"/>
          </a:avLst>
        </a:prstGeom>
        <a:solidFill>
          <a:srgbClr val="FFFF99"/>
        </a:solidFill>
        <a:ln w="9360" cap="sq">
          <a:solidFill>
            <a:srgbClr val="000000"/>
          </a:solidFill>
          <a:miter lim="800000"/>
          <a:headEnd/>
          <a:tailEnd/>
        </a:ln>
        <a:effectLst/>
      </xdr:spPr>
      <xdr:txBody>
        <a:bodyPr vertOverflow="clip" wrap="square" lIns="18000" tIns="0" rIns="18000" bIns="0" anchor="ctr" upright="1"/>
        <a:lstStyle/>
        <a:p>
          <a:pPr algn="ctr" rtl="0">
            <a:defRPr sz="1000"/>
          </a:pPr>
          <a:r>
            <a:rPr lang="es-ES" sz="1000" b="0" i="0" u="none" strike="noStrike" baseline="0">
              <a:solidFill>
                <a:srgbClr val="000000"/>
              </a:solidFill>
              <a:latin typeface="Calibri"/>
            </a:rPr>
            <a:t>Menú</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85725</xdr:colOff>
      <xdr:row>0</xdr:row>
      <xdr:rowOff>38100</xdr:rowOff>
    </xdr:from>
    <xdr:to>
      <xdr:col>0</xdr:col>
      <xdr:colOff>1009650</xdr:colOff>
      <xdr:row>1</xdr:row>
      <xdr:rowOff>104775</xdr:rowOff>
    </xdr:to>
    <xdr:sp macro="" textlink="" fLocksText="0">
      <xdr:nvSpPr>
        <xdr:cNvPr id="4098" name="AutoShape 50">
          <a:hlinkClick xmlns:r="http://schemas.openxmlformats.org/officeDocument/2006/relationships" r:id="rId1"/>
          <a:extLst>
            <a:ext uri="{FF2B5EF4-FFF2-40B4-BE49-F238E27FC236}">
              <a16:creationId xmlns:a16="http://schemas.microsoft.com/office/drawing/2014/main" id="{00000000-0008-0000-0300-000002100000}"/>
            </a:ext>
          </a:extLst>
        </xdr:cNvPr>
        <xdr:cNvSpPr>
          <a:spLocks noChangeArrowheads="1"/>
        </xdr:cNvSpPr>
      </xdr:nvSpPr>
      <xdr:spPr bwMode="auto">
        <a:xfrm>
          <a:off x="85725" y="38100"/>
          <a:ext cx="923925" cy="333375"/>
        </a:xfrm>
        <a:prstGeom prst="leftArrow">
          <a:avLst>
            <a:gd name="adj1" fmla="val 50000"/>
            <a:gd name="adj2" fmla="val 78100"/>
          </a:avLst>
        </a:prstGeom>
        <a:solidFill>
          <a:srgbClr val="FFFF99"/>
        </a:solidFill>
        <a:ln w="9360" cap="sq">
          <a:solidFill>
            <a:srgbClr val="000000"/>
          </a:solidFill>
          <a:miter lim="800000"/>
          <a:headEnd/>
          <a:tailEnd/>
        </a:ln>
        <a:effectLst/>
      </xdr:spPr>
      <xdr:txBody>
        <a:bodyPr vertOverflow="clip" wrap="square" lIns="18000" tIns="0" rIns="18000" bIns="0" anchor="ctr" upright="1"/>
        <a:lstStyle/>
        <a:p>
          <a:pPr algn="ctr" rtl="0">
            <a:defRPr sz="1000"/>
          </a:pPr>
          <a:r>
            <a:rPr lang="es-ES" sz="1000" b="0" i="0" u="none" strike="noStrike" baseline="0">
              <a:solidFill>
                <a:srgbClr val="000000"/>
              </a:solidFill>
              <a:latin typeface="Calibri"/>
            </a:rPr>
            <a:t>Menú</a:t>
          </a:r>
        </a:p>
      </xdr:txBody>
    </xdr:sp>
    <xdr:clientData/>
  </xdr:twoCellAnchor>
  <xdr:twoCellAnchor>
    <xdr:from>
      <xdr:col>0</xdr:col>
      <xdr:colOff>219808</xdr:colOff>
      <xdr:row>1</xdr:row>
      <xdr:rowOff>157095</xdr:rowOff>
    </xdr:from>
    <xdr:to>
      <xdr:col>0</xdr:col>
      <xdr:colOff>1304192</xdr:colOff>
      <xdr:row>3</xdr:row>
      <xdr:rowOff>43963</xdr:rowOff>
    </xdr:to>
    <xdr:pic>
      <xdr:nvPicPr>
        <xdr:cNvPr id="5121" name="Picture 1" descr="ANd9GcRBeV1vJPpCkPY9KGHgfRyXn8VwWKkjs1QjZd38VQ2kiwP4YTfinQ">
          <a:hlinkClick xmlns:r="http://schemas.openxmlformats.org/officeDocument/2006/relationships" r:id="rId2"/>
          <a:extLst>
            <a:ext uri="{FF2B5EF4-FFF2-40B4-BE49-F238E27FC236}">
              <a16:creationId xmlns:a16="http://schemas.microsoft.com/office/drawing/2014/main" id="{00000000-0008-0000-0300-0000011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19808" y="420864"/>
          <a:ext cx="1084384" cy="663522"/>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235302</xdr:colOff>
      <xdr:row>26</xdr:row>
      <xdr:rowOff>31950</xdr:rowOff>
    </xdr:from>
    <xdr:to>
      <xdr:col>6</xdr:col>
      <xdr:colOff>702955</xdr:colOff>
      <xdr:row>43</xdr:row>
      <xdr:rowOff>55082</xdr:rowOff>
    </xdr:to>
    <xdr:graphicFrame macro="">
      <xdr:nvGraphicFramePr>
        <xdr:cNvPr id="5127" name="Chart 3">
          <a:extLst>
            <a:ext uri="{FF2B5EF4-FFF2-40B4-BE49-F238E27FC236}">
              <a16:creationId xmlns:a16="http://schemas.microsoft.com/office/drawing/2014/main" id="{00000000-0008-0000-0400-000007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227125</xdr:colOff>
      <xdr:row>11</xdr:row>
      <xdr:rowOff>7289</xdr:rowOff>
    </xdr:from>
    <xdr:to>
      <xdr:col>5</xdr:col>
      <xdr:colOff>1811217</xdr:colOff>
      <xdr:row>22</xdr:row>
      <xdr:rowOff>76186</xdr:rowOff>
    </xdr:to>
    <xdr:graphicFrame macro="">
      <xdr:nvGraphicFramePr>
        <xdr:cNvPr id="5125" name="Chart 1">
          <a:extLst>
            <a:ext uri="{FF2B5EF4-FFF2-40B4-BE49-F238E27FC236}">
              <a16:creationId xmlns:a16="http://schemas.microsoft.com/office/drawing/2014/main" id="{00000000-0008-0000-0400-000005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7</xdr:col>
      <xdr:colOff>20349</xdr:colOff>
      <xdr:row>11</xdr:row>
      <xdr:rowOff>4392</xdr:rowOff>
    </xdr:from>
    <xdr:to>
      <xdr:col>10</xdr:col>
      <xdr:colOff>1324707</xdr:colOff>
      <xdr:row>21</xdr:row>
      <xdr:rowOff>228594</xdr:rowOff>
    </xdr:to>
    <xdr:graphicFrame macro="">
      <xdr:nvGraphicFramePr>
        <xdr:cNvPr id="5126" name="Chart 2">
          <a:extLst>
            <a:ext uri="{FF2B5EF4-FFF2-40B4-BE49-F238E27FC236}">
              <a16:creationId xmlns:a16="http://schemas.microsoft.com/office/drawing/2014/main" id="{00000000-0008-0000-0400-000006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0</xdr:colOff>
      <xdr:row>0</xdr:row>
      <xdr:rowOff>0</xdr:rowOff>
    </xdr:from>
    <xdr:to>
      <xdr:col>1</xdr:col>
      <xdr:colOff>685800</xdr:colOff>
      <xdr:row>0</xdr:row>
      <xdr:rowOff>333375</xdr:rowOff>
    </xdr:to>
    <xdr:sp macro="" textlink="" fLocksText="0">
      <xdr:nvSpPr>
        <xdr:cNvPr id="5124" name="AutoShape 50">
          <a:hlinkClick xmlns:r="http://schemas.openxmlformats.org/officeDocument/2006/relationships" r:id="rId4"/>
          <a:extLst>
            <a:ext uri="{FF2B5EF4-FFF2-40B4-BE49-F238E27FC236}">
              <a16:creationId xmlns:a16="http://schemas.microsoft.com/office/drawing/2014/main" id="{00000000-0008-0000-0400-000004140000}"/>
            </a:ext>
          </a:extLst>
        </xdr:cNvPr>
        <xdr:cNvSpPr>
          <a:spLocks noChangeArrowheads="1"/>
        </xdr:cNvSpPr>
      </xdr:nvSpPr>
      <xdr:spPr bwMode="auto">
        <a:xfrm>
          <a:off x="0" y="0"/>
          <a:ext cx="923925" cy="333375"/>
        </a:xfrm>
        <a:prstGeom prst="leftArrow">
          <a:avLst>
            <a:gd name="adj1" fmla="val 50000"/>
            <a:gd name="adj2" fmla="val 78100"/>
          </a:avLst>
        </a:prstGeom>
        <a:solidFill>
          <a:srgbClr val="FFFF99"/>
        </a:solidFill>
        <a:ln w="9360" cap="sq">
          <a:solidFill>
            <a:srgbClr val="000000"/>
          </a:solidFill>
          <a:miter lim="800000"/>
          <a:headEnd/>
          <a:tailEnd/>
        </a:ln>
        <a:effectLst/>
      </xdr:spPr>
      <xdr:txBody>
        <a:bodyPr vertOverflow="clip" wrap="square" lIns="18000" tIns="0" rIns="18000" bIns="0" anchor="ctr" upright="1"/>
        <a:lstStyle/>
        <a:p>
          <a:pPr algn="ctr" rtl="0">
            <a:defRPr sz="1000"/>
          </a:pPr>
          <a:r>
            <a:rPr lang="es-ES" sz="1000" b="0" i="0" u="none" strike="noStrike" baseline="0">
              <a:solidFill>
                <a:srgbClr val="000000"/>
              </a:solidFill>
              <a:latin typeface="Calibri"/>
            </a:rPr>
            <a:t>Menú</a:t>
          </a:r>
        </a:p>
      </xdr:txBody>
    </xdr:sp>
    <xdr:clientData/>
  </xdr:twoCellAnchor>
  <xdr:twoCellAnchor>
    <xdr:from>
      <xdr:col>4</xdr:col>
      <xdr:colOff>44572</xdr:colOff>
      <xdr:row>26</xdr:row>
      <xdr:rowOff>326292</xdr:rowOff>
    </xdr:from>
    <xdr:to>
      <xdr:col>4</xdr:col>
      <xdr:colOff>565761</xdr:colOff>
      <xdr:row>27</xdr:row>
      <xdr:rowOff>107951</xdr:rowOff>
    </xdr:to>
    <xdr:sp macro="" textlink="">
      <xdr:nvSpPr>
        <xdr:cNvPr id="6" name="1 CuadroTexto">
          <a:extLst>
            <a:ext uri="{FF2B5EF4-FFF2-40B4-BE49-F238E27FC236}">
              <a16:creationId xmlns:a16="http://schemas.microsoft.com/office/drawing/2014/main" id="{00000000-0008-0000-0400-000006000000}"/>
            </a:ext>
          </a:extLst>
        </xdr:cNvPr>
        <xdr:cNvSpPr txBox="1"/>
      </xdr:nvSpPr>
      <xdr:spPr>
        <a:xfrm>
          <a:off x="2277818" y="9851292"/>
          <a:ext cx="521189" cy="14507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PY" sz="800"/>
            <a:t>84,79%</a:t>
          </a:r>
        </a:p>
      </xdr:txBody>
    </xdr:sp>
    <xdr:clientData/>
  </xdr:twoCellAnchor>
  <xdr:twoCellAnchor>
    <xdr:from>
      <xdr:col>4</xdr:col>
      <xdr:colOff>898639</xdr:colOff>
      <xdr:row>30</xdr:row>
      <xdr:rowOff>174970</xdr:rowOff>
    </xdr:from>
    <xdr:to>
      <xdr:col>4</xdr:col>
      <xdr:colOff>1385880</xdr:colOff>
      <xdr:row>31</xdr:row>
      <xdr:rowOff>87046</xdr:rowOff>
    </xdr:to>
    <xdr:sp macro="" textlink="">
      <xdr:nvSpPr>
        <xdr:cNvPr id="7" name="1 CuadroTexto">
          <a:extLst>
            <a:ext uri="{FF2B5EF4-FFF2-40B4-BE49-F238E27FC236}">
              <a16:creationId xmlns:a16="http://schemas.microsoft.com/office/drawing/2014/main" id="{00000000-0008-0000-0400-000007000000}"/>
            </a:ext>
          </a:extLst>
        </xdr:cNvPr>
        <xdr:cNvSpPr txBox="1"/>
      </xdr:nvSpPr>
      <xdr:spPr>
        <a:xfrm>
          <a:off x="3131885" y="10878139"/>
          <a:ext cx="487241" cy="18170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PY" sz="800"/>
            <a:t>82,99%</a:t>
          </a:r>
        </a:p>
      </xdr:txBody>
    </xdr:sp>
    <xdr:clientData/>
  </xdr:twoCellAnchor>
  <xdr:twoCellAnchor>
    <xdr:from>
      <xdr:col>5</xdr:col>
      <xdr:colOff>289037</xdr:colOff>
      <xdr:row>33</xdr:row>
      <xdr:rowOff>61772</xdr:rowOff>
    </xdr:from>
    <xdr:to>
      <xdr:col>5</xdr:col>
      <xdr:colOff>779942</xdr:colOff>
      <xdr:row>34</xdr:row>
      <xdr:rowOff>61771</xdr:rowOff>
    </xdr:to>
    <xdr:sp macro="" textlink="">
      <xdr:nvSpPr>
        <xdr:cNvPr id="8" name="1 CuadroTexto">
          <a:extLst>
            <a:ext uri="{FF2B5EF4-FFF2-40B4-BE49-F238E27FC236}">
              <a16:creationId xmlns:a16="http://schemas.microsoft.com/office/drawing/2014/main" id="{00000000-0008-0000-0400-000008000000}"/>
            </a:ext>
          </a:extLst>
        </xdr:cNvPr>
        <xdr:cNvSpPr txBox="1"/>
      </xdr:nvSpPr>
      <xdr:spPr>
        <a:xfrm>
          <a:off x="3940775" y="11397987"/>
          <a:ext cx="490905" cy="18170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PY" sz="800"/>
            <a:t>59,56%</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0.07923</cdr:x>
      <cdr:y>0.92398</cdr:y>
    </cdr:from>
    <cdr:to>
      <cdr:x>0.96691</cdr:x>
      <cdr:y>0.98963</cdr:y>
    </cdr:to>
    <cdr:sp macro="" textlink="">
      <cdr:nvSpPr>
        <cdr:cNvPr id="2" name="1 CuadroTexto"/>
        <cdr:cNvSpPr txBox="1"/>
      </cdr:nvSpPr>
      <cdr:spPr>
        <a:xfrm xmlns:a="http://schemas.openxmlformats.org/drawingml/2006/main">
          <a:off x="430742" y="2829985"/>
          <a:ext cx="4826000" cy="2010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100" baseline="0"/>
            <a:t>           </a:t>
          </a:r>
          <a:r>
            <a:rPr lang="es-ES" sz="1100"/>
            <a:t>Presupuesto acumulado		       Gastos</a:t>
          </a:r>
          <a:r>
            <a:rPr lang="es-ES" sz="1100" baseline="0"/>
            <a:t> acumulados</a:t>
          </a:r>
          <a:endParaRPr lang="es-ES" sz="1100"/>
        </a:p>
      </cdr:txBody>
    </cdr:sp>
  </cdr:relSizeAnchor>
  <cdr:relSizeAnchor xmlns:cdr="http://schemas.openxmlformats.org/drawingml/2006/chartDrawing">
    <cdr:from>
      <cdr:x>0.10259</cdr:x>
      <cdr:y>0.93435</cdr:y>
    </cdr:from>
    <cdr:to>
      <cdr:x>0.14931</cdr:x>
      <cdr:y>0.97236</cdr:y>
    </cdr:to>
    <cdr:sp macro="" textlink="">
      <cdr:nvSpPr>
        <cdr:cNvPr id="3" name="2 Rectángulo"/>
        <cdr:cNvSpPr/>
      </cdr:nvSpPr>
      <cdr:spPr bwMode="auto">
        <a:xfrm xmlns:a="http://schemas.openxmlformats.org/drawingml/2006/main">
          <a:off x="557742" y="2861735"/>
          <a:ext cx="254000" cy="116417"/>
        </a:xfrm>
        <a:prstGeom xmlns:a="http://schemas.openxmlformats.org/drawingml/2006/main" prst="rect">
          <a:avLst/>
        </a:prstGeom>
        <a:solidFill xmlns:a="http://schemas.openxmlformats.org/drawingml/2006/main">
          <a:schemeClr val="accent6"/>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s-ES"/>
        </a:p>
      </cdr:txBody>
    </cdr:sp>
  </cdr:relSizeAnchor>
  <cdr:relSizeAnchor xmlns:cdr="http://schemas.openxmlformats.org/drawingml/2006/chartDrawing">
    <cdr:from>
      <cdr:x>0.54507</cdr:x>
      <cdr:y>0.94333</cdr:y>
    </cdr:from>
    <cdr:to>
      <cdr:x>0.59179</cdr:x>
      <cdr:y>0.98134</cdr:y>
    </cdr:to>
    <cdr:sp macro="" textlink="">
      <cdr:nvSpPr>
        <cdr:cNvPr id="4" name="1 Rectángulo"/>
        <cdr:cNvSpPr/>
      </cdr:nvSpPr>
      <cdr:spPr bwMode="auto">
        <a:xfrm xmlns:a="http://schemas.openxmlformats.org/drawingml/2006/main">
          <a:off x="2963334" y="2889250"/>
          <a:ext cx="254000" cy="116417"/>
        </a:xfrm>
        <a:prstGeom xmlns:a="http://schemas.openxmlformats.org/drawingml/2006/main" prst="rect">
          <a:avLst/>
        </a:prstGeom>
        <a:solidFill xmlns:a="http://schemas.openxmlformats.org/drawingml/2006/main">
          <a:schemeClr val="accent5"/>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s-ES"/>
        </a:p>
      </cdr:txBody>
    </cdr:sp>
  </cdr:relSizeAnchor>
  <cdr:relSizeAnchor xmlns:cdr="http://schemas.openxmlformats.org/drawingml/2006/chartDrawing">
    <cdr:from>
      <cdr:x>0.2143</cdr:x>
      <cdr:y>0.44197</cdr:y>
    </cdr:from>
    <cdr:to>
      <cdr:x>0.3062</cdr:x>
      <cdr:y>0.54616</cdr:y>
    </cdr:to>
    <cdr:sp macro="" textlink="">
      <cdr:nvSpPr>
        <cdr:cNvPr id="5" name="CuadroTexto 4"/>
        <cdr:cNvSpPr txBox="1"/>
      </cdr:nvSpPr>
      <cdr:spPr>
        <a:xfrm xmlns:a="http://schemas.openxmlformats.org/drawingml/2006/main">
          <a:off x="1110587" y="1096647"/>
          <a:ext cx="476250" cy="25853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PY" sz="1100"/>
        </a:p>
      </cdr:txBody>
    </cdr:sp>
  </cdr:relSizeAnchor>
  <cdr:relSizeAnchor xmlns:cdr="http://schemas.openxmlformats.org/drawingml/2006/chartDrawing">
    <cdr:from>
      <cdr:x>0.07923</cdr:x>
      <cdr:y>0.92398</cdr:y>
    </cdr:from>
    <cdr:to>
      <cdr:x>0.96691</cdr:x>
      <cdr:y>0.98963</cdr:y>
    </cdr:to>
    <cdr:sp macro="" textlink="">
      <cdr:nvSpPr>
        <cdr:cNvPr id="6" name="1 CuadroTexto"/>
        <cdr:cNvSpPr txBox="1"/>
      </cdr:nvSpPr>
      <cdr:spPr>
        <a:xfrm xmlns:a="http://schemas.openxmlformats.org/drawingml/2006/main">
          <a:off x="430742" y="2829985"/>
          <a:ext cx="4826000" cy="2010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100" baseline="0"/>
            <a:t>           </a:t>
          </a:r>
          <a:r>
            <a:rPr lang="es-ES" sz="1100"/>
            <a:t>Presupuesto acumulado		           </a:t>
          </a:r>
        </a:p>
      </cdr:txBody>
    </cdr:sp>
  </cdr:relSizeAnchor>
  <cdr:relSizeAnchor xmlns:cdr="http://schemas.openxmlformats.org/drawingml/2006/chartDrawing">
    <cdr:from>
      <cdr:x>0.10259</cdr:x>
      <cdr:y>0.93435</cdr:y>
    </cdr:from>
    <cdr:to>
      <cdr:x>0.14931</cdr:x>
      <cdr:y>0.97236</cdr:y>
    </cdr:to>
    <cdr:sp macro="" textlink="">
      <cdr:nvSpPr>
        <cdr:cNvPr id="7" name="2 Rectángulo"/>
        <cdr:cNvSpPr/>
      </cdr:nvSpPr>
      <cdr:spPr bwMode="auto">
        <a:xfrm xmlns:a="http://schemas.openxmlformats.org/drawingml/2006/main">
          <a:off x="557742" y="2861735"/>
          <a:ext cx="254000" cy="116417"/>
        </a:xfrm>
        <a:prstGeom xmlns:a="http://schemas.openxmlformats.org/drawingml/2006/main" prst="rect">
          <a:avLst/>
        </a:prstGeom>
        <a:solidFill xmlns:a="http://schemas.openxmlformats.org/drawingml/2006/main">
          <a:schemeClr val="accent6"/>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s-ES"/>
        </a:p>
      </cdr:txBody>
    </cdr:sp>
  </cdr:relSizeAnchor>
  <cdr:relSizeAnchor xmlns:cdr="http://schemas.openxmlformats.org/drawingml/2006/chartDrawing">
    <cdr:from>
      <cdr:x>0.2143</cdr:x>
      <cdr:y>0.44197</cdr:y>
    </cdr:from>
    <cdr:to>
      <cdr:x>0.30322</cdr:x>
      <cdr:y>0.5046</cdr:y>
    </cdr:to>
    <cdr:sp macro="" textlink="">
      <cdr:nvSpPr>
        <cdr:cNvPr id="9" name="CuadroTexto 4"/>
        <cdr:cNvSpPr txBox="1"/>
      </cdr:nvSpPr>
      <cdr:spPr>
        <a:xfrm xmlns:a="http://schemas.openxmlformats.org/drawingml/2006/main">
          <a:off x="1258604" y="1731371"/>
          <a:ext cx="522220" cy="2453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PY" sz="1100"/>
        </a:p>
      </cdr:txBody>
    </cdr:sp>
  </cdr:relSizeAnchor>
  <cdr:relSizeAnchor xmlns:cdr="http://schemas.openxmlformats.org/drawingml/2006/chartDrawing">
    <cdr:from>
      <cdr:x>0.19212</cdr:x>
      <cdr:y>0.53153</cdr:y>
    </cdr:from>
    <cdr:to>
      <cdr:x>0.27548</cdr:x>
      <cdr:y>0.57571</cdr:y>
    </cdr:to>
    <cdr:sp macro="" textlink="">
      <cdr:nvSpPr>
        <cdr:cNvPr id="10" name="9 CuadroTexto"/>
        <cdr:cNvSpPr txBox="1"/>
      </cdr:nvSpPr>
      <cdr:spPr>
        <a:xfrm xmlns:a="http://schemas.openxmlformats.org/drawingml/2006/main">
          <a:off x="1160792" y="1940825"/>
          <a:ext cx="503659" cy="1613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PY" sz="800"/>
            <a:t>66,07%</a:t>
          </a:r>
        </a:p>
      </cdr:txBody>
    </cdr:sp>
  </cdr:relSizeAnchor>
  <cdr:relSizeAnchor xmlns:cdr="http://schemas.openxmlformats.org/drawingml/2006/chartDrawing">
    <cdr:from>
      <cdr:x>0.00863</cdr:x>
      <cdr:y>0.01276</cdr:y>
    </cdr:from>
    <cdr:to>
      <cdr:x>0.09198</cdr:x>
      <cdr:y>0.05695</cdr:y>
    </cdr:to>
    <cdr:sp macro="" textlink="">
      <cdr:nvSpPr>
        <cdr:cNvPr id="11" name="1 CuadroTexto"/>
        <cdr:cNvSpPr txBox="1"/>
      </cdr:nvSpPr>
      <cdr:spPr>
        <a:xfrm xmlns:a="http://schemas.openxmlformats.org/drawingml/2006/main">
          <a:off x="50800" y="50800"/>
          <a:ext cx="490905" cy="1758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PY" sz="800"/>
            <a:t>35,76%</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7</xdr:col>
      <xdr:colOff>325489</xdr:colOff>
      <xdr:row>7</xdr:row>
      <xdr:rowOff>1509690</xdr:rowOff>
    </xdr:from>
    <xdr:to>
      <xdr:col>11</xdr:col>
      <xdr:colOff>1144639</xdr:colOff>
      <xdr:row>12</xdr:row>
      <xdr:rowOff>88225</xdr:rowOff>
    </xdr:to>
    <xdr:graphicFrame macro="">
      <xdr:nvGraphicFramePr>
        <xdr:cNvPr id="6151" name="Chart 1">
          <a:extLst>
            <a:ext uri="{FF2B5EF4-FFF2-40B4-BE49-F238E27FC236}">
              <a16:creationId xmlns:a16="http://schemas.microsoft.com/office/drawing/2014/main" id="{00000000-0008-0000-0500-000007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218344</xdr:colOff>
      <xdr:row>15</xdr:row>
      <xdr:rowOff>13190</xdr:rowOff>
    </xdr:from>
    <xdr:to>
      <xdr:col>6</xdr:col>
      <xdr:colOff>253512</xdr:colOff>
      <xdr:row>22</xdr:row>
      <xdr:rowOff>161970</xdr:rowOff>
    </xdr:to>
    <xdr:graphicFrame macro="">
      <xdr:nvGraphicFramePr>
        <xdr:cNvPr id="6152" name="Chart 2">
          <a:extLst>
            <a:ext uri="{FF2B5EF4-FFF2-40B4-BE49-F238E27FC236}">
              <a16:creationId xmlns:a16="http://schemas.microsoft.com/office/drawing/2014/main" id="{00000000-0008-0000-0500-000008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212740</xdr:colOff>
      <xdr:row>7</xdr:row>
      <xdr:rowOff>1500553</xdr:rowOff>
    </xdr:from>
    <xdr:to>
      <xdr:col>6</xdr:col>
      <xdr:colOff>1071111</xdr:colOff>
      <xdr:row>11</xdr:row>
      <xdr:rowOff>517280</xdr:rowOff>
    </xdr:to>
    <xdr:graphicFrame macro="">
      <xdr:nvGraphicFramePr>
        <xdr:cNvPr id="6153" name="Chart 3">
          <a:extLst>
            <a:ext uri="{FF2B5EF4-FFF2-40B4-BE49-F238E27FC236}">
              <a16:creationId xmlns:a16="http://schemas.microsoft.com/office/drawing/2014/main" id="{00000000-0008-0000-0500-000009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7</xdr:col>
      <xdr:colOff>1465</xdr:colOff>
      <xdr:row>15</xdr:row>
      <xdr:rowOff>38100</xdr:rowOff>
    </xdr:from>
    <xdr:to>
      <xdr:col>12</xdr:col>
      <xdr:colOff>387596</xdr:colOff>
      <xdr:row>21</xdr:row>
      <xdr:rowOff>84994</xdr:rowOff>
    </xdr:to>
    <xdr:graphicFrame macro="">
      <xdr:nvGraphicFramePr>
        <xdr:cNvPr id="6154" name="Chart 4">
          <a:extLst>
            <a:ext uri="{FF2B5EF4-FFF2-40B4-BE49-F238E27FC236}">
              <a16:creationId xmlns:a16="http://schemas.microsoft.com/office/drawing/2014/main" id="{00000000-0008-0000-0500-00000A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209551</xdr:colOff>
      <xdr:row>27</xdr:row>
      <xdr:rowOff>111371</xdr:rowOff>
    </xdr:from>
    <xdr:to>
      <xdr:col>6</xdr:col>
      <xdr:colOff>546589</xdr:colOff>
      <xdr:row>32</xdr:row>
      <xdr:rowOff>58366</xdr:rowOff>
    </xdr:to>
    <xdr:graphicFrame macro="">
      <xdr:nvGraphicFramePr>
        <xdr:cNvPr id="6155" name="Chart 5">
          <a:extLst>
            <a:ext uri="{FF2B5EF4-FFF2-40B4-BE49-F238E27FC236}">
              <a16:creationId xmlns:a16="http://schemas.microsoft.com/office/drawing/2014/main" id="{00000000-0008-0000-0500-00000B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0</xdr:col>
      <xdr:colOff>0</xdr:colOff>
      <xdr:row>0</xdr:row>
      <xdr:rowOff>9525</xdr:rowOff>
    </xdr:from>
    <xdr:to>
      <xdr:col>1</xdr:col>
      <xdr:colOff>695325</xdr:colOff>
      <xdr:row>0</xdr:row>
      <xdr:rowOff>342900</xdr:rowOff>
    </xdr:to>
    <xdr:sp macro="" textlink="" fLocksText="0">
      <xdr:nvSpPr>
        <xdr:cNvPr id="6150" name="AutoShape 50">
          <a:hlinkClick xmlns:r="http://schemas.openxmlformats.org/officeDocument/2006/relationships" r:id="rId6"/>
          <a:extLst>
            <a:ext uri="{FF2B5EF4-FFF2-40B4-BE49-F238E27FC236}">
              <a16:creationId xmlns:a16="http://schemas.microsoft.com/office/drawing/2014/main" id="{00000000-0008-0000-0500-000006180000}"/>
            </a:ext>
          </a:extLst>
        </xdr:cNvPr>
        <xdr:cNvSpPr>
          <a:spLocks noChangeArrowheads="1"/>
        </xdr:cNvSpPr>
      </xdr:nvSpPr>
      <xdr:spPr bwMode="auto">
        <a:xfrm>
          <a:off x="0" y="9525"/>
          <a:ext cx="914400" cy="333375"/>
        </a:xfrm>
        <a:prstGeom prst="leftArrow">
          <a:avLst>
            <a:gd name="adj1" fmla="val 50000"/>
            <a:gd name="adj2" fmla="val 77295"/>
          </a:avLst>
        </a:prstGeom>
        <a:solidFill>
          <a:srgbClr val="FFFF99"/>
        </a:solidFill>
        <a:ln w="9360" cap="sq">
          <a:solidFill>
            <a:srgbClr val="000000"/>
          </a:solidFill>
          <a:miter lim="800000"/>
          <a:headEnd/>
          <a:tailEnd/>
        </a:ln>
        <a:effectLst/>
      </xdr:spPr>
      <xdr:txBody>
        <a:bodyPr vertOverflow="clip" wrap="square" lIns="18000" tIns="0" rIns="18000" bIns="0" anchor="ctr" upright="1"/>
        <a:lstStyle/>
        <a:p>
          <a:pPr algn="ctr" rtl="0">
            <a:defRPr sz="1000"/>
          </a:pPr>
          <a:r>
            <a:rPr lang="es-ES" sz="1000" b="0" i="0" u="none" strike="noStrike" baseline="0">
              <a:solidFill>
                <a:srgbClr val="000000"/>
              </a:solidFill>
              <a:latin typeface="Calibri"/>
            </a:rPr>
            <a:t>Menú</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0.08168</cdr:x>
      <cdr:y>0.63649</cdr:y>
    </cdr:from>
    <cdr:to>
      <cdr:x>0.09916</cdr:x>
      <cdr:y>0.73964</cdr:y>
    </cdr:to>
    <cdr:sp macro="" textlink="">
      <cdr:nvSpPr>
        <cdr:cNvPr id="7169" name="Text 1"/>
        <cdr:cNvSpPr txBox="1">
          <a:spLocks xmlns:a="http://schemas.openxmlformats.org/drawingml/2006/main" noChangeArrowheads="1"/>
        </cdr:cNvSpPr>
      </cdr:nvSpPr>
      <cdr:spPr bwMode="auto">
        <a:xfrm xmlns:a="http://schemas.openxmlformats.org/drawingml/2006/main">
          <a:off x="517408" y="1288445"/>
          <a:ext cx="110064" cy="208279"/>
        </a:xfrm>
        <a:prstGeom xmlns:a="http://schemas.openxmlformats.org/drawingml/2006/main" prst="rect">
          <a:avLst/>
        </a:prstGeom>
        <a:solidFill xmlns:a="http://schemas.openxmlformats.org/drawingml/2006/main">
          <a:srgbClr val="FFFFFF"/>
        </a:solidFill>
        <a:ln xmlns:a="http://schemas.openxmlformats.org/drawingml/2006/main" w="9525" cap="flat">
          <a:no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SV"/>
        </a:p>
      </cdr:txBody>
    </cdr:sp>
  </cdr:relSizeAnchor>
  <cdr:relSizeAnchor xmlns:cdr="http://schemas.openxmlformats.org/drawingml/2006/chartDrawing">
    <cdr:from>
      <cdr:x>0.08168</cdr:x>
      <cdr:y>0.63649</cdr:y>
    </cdr:from>
    <cdr:to>
      <cdr:x>0.09916</cdr:x>
      <cdr:y>0.73964</cdr:y>
    </cdr:to>
    <cdr:sp macro="" textlink="">
      <cdr:nvSpPr>
        <cdr:cNvPr id="7170" name="Text 2"/>
        <cdr:cNvSpPr txBox="1">
          <a:spLocks xmlns:a="http://schemas.openxmlformats.org/drawingml/2006/main" noChangeArrowheads="1"/>
        </cdr:cNvSpPr>
      </cdr:nvSpPr>
      <cdr:spPr bwMode="auto">
        <a:xfrm xmlns:a="http://schemas.openxmlformats.org/drawingml/2006/main">
          <a:off x="517408" y="1288445"/>
          <a:ext cx="110064" cy="208279"/>
        </a:xfrm>
        <a:prstGeom xmlns:a="http://schemas.openxmlformats.org/drawingml/2006/main" prst="rect">
          <a:avLst/>
        </a:prstGeom>
        <a:solidFill xmlns:a="http://schemas.openxmlformats.org/drawingml/2006/main">
          <a:srgbClr val="FFFFFF"/>
        </a:solidFill>
        <a:ln xmlns:a="http://schemas.openxmlformats.org/drawingml/2006/main" w="9525" cap="flat">
          <a:no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SV"/>
        </a:p>
      </cdr:txBody>
    </cdr:sp>
  </cdr:relSizeAnchor>
  <cdr:relSizeAnchor xmlns:cdr="http://schemas.openxmlformats.org/drawingml/2006/chartDrawing">
    <cdr:from>
      <cdr:x>0.06346</cdr:x>
      <cdr:y>0.69342</cdr:y>
    </cdr:from>
    <cdr:to>
      <cdr:x>0.06346</cdr:x>
      <cdr:y>0.69342</cdr:y>
    </cdr:to>
    <cdr:sp macro="" textlink="">
      <cdr:nvSpPr>
        <cdr:cNvPr id="7171" name="Text Box 3"/>
        <cdr:cNvSpPr txBox="1">
          <a:spLocks xmlns:a="http://schemas.openxmlformats.org/drawingml/2006/main" noChangeArrowheads="1"/>
        </cdr:cNvSpPr>
      </cdr:nvSpPr>
      <cdr:spPr bwMode="auto">
        <a:xfrm xmlns:a="http://schemas.openxmlformats.org/drawingml/2006/main">
          <a:off x="402694" y="1403407"/>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SV"/>
        </a:p>
      </cdr:txBody>
    </cdr:sp>
  </cdr:relSizeAnchor>
  <cdr:relSizeAnchor xmlns:cdr="http://schemas.openxmlformats.org/drawingml/2006/chartDrawing">
    <cdr:from>
      <cdr:x>0.06346</cdr:x>
      <cdr:y>0.69342</cdr:y>
    </cdr:from>
    <cdr:to>
      <cdr:x>0.06346</cdr:x>
      <cdr:y>0.69342</cdr:y>
    </cdr:to>
    <cdr:sp macro="" textlink="">
      <cdr:nvSpPr>
        <cdr:cNvPr id="7172" name="Text Box 4"/>
        <cdr:cNvSpPr txBox="1">
          <a:spLocks xmlns:a="http://schemas.openxmlformats.org/drawingml/2006/main" noChangeArrowheads="1"/>
        </cdr:cNvSpPr>
      </cdr:nvSpPr>
      <cdr:spPr bwMode="auto">
        <a:xfrm xmlns:a="http://schemas.openxmlformats.org/drawingml/2006/main">
          <a:off x="402694" y="1403407"/>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SV"/>
        </a:p>
      </cdr:txBody>
    </cdr:sp>
  </cdr:relSizeAnchor>
</c:userShapes>
</file>

<file path=xl/drawings/drawing9.xml><?xml version="1.0" encoding="utf-8"?>
<c:userShapes xmlns:c="http://schemas.openxmlformats.org/drawingml/2006/chart">
  <cdr:relSizeAnchor xmlns:cdr="http://schemas.openxmlformats.org/drawingml/2006/chartDrawing">
    <cdr:from>
      <cdr:x>0.12882</cdr:x>
      <cdr:y>0.7711</cdr:y>
    </cdr:from>
    <cdr:to>
      <cdr:x>0.15666</cdr:x>
      <cdr:y>0.86447</cdr:y>
    </cdr:to>
    <cdr:sp macro="" textlink="">
      <cdr:nvSpPr>
        <cdr:cNvPr id="8193" name="Text 1"/>
        <cdr:cNvSpPr txBox="1">
          <a:spLocks xmlns:a="http://schemas.openxmlformats.org/drawingml/2006/main" noChangeArrowheads="1"/>
        </cdr:cNvSpPr>
      </cdr:nvSpPr>
      <cdr:spPr bwMode="auto">
        <a:xfrm xmlns:a="http://schemas.openxmlformats.org/drawingml/2006/main">
          <a:off x="532003" y="1413370"/>
          <a:ext cx="114286" cy="170755"/>
        </a:xfrm>
        <a:prstGeom xmlns:a="http://schemas.openxmlformats.org/drawingml/2006/main" prst="rect">
          <a:avLst/>
        </a:prstGeom>
        <a:solidFill xmlns:a="http://schemas.openxmlformats.org/drawingml/2006/main">
          <a:srgbClr val="FFFFFF"/>
        </a:solidFill>
        <a:ln xmlns:a="http://schemas.openxmlformats.org/drawingml/2006/main" w="9525" cap="flat">
          <a:no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SV"/>
        </a:p>
      </cdr:txBody>
    </cdr:sp>
  </cdr:relSizeAnchor>
  <cdr:relSizeAnchor xmlns:cdr="http://schemas.openxmlformats.org/drawingml/2006/chartDrawing">
    <cdr:from>
      <cdr:x>0.13688</cdr:x>
      <cdr:y>0.80215</cdr:y>
    </cdr:from>
    <cdr:to>
      <cdr:x>0.13688</cdr:x>
      <cdr:y>0.80215</cdr:y>
    </cdr:to>
    <cdr:sp macro="" textlink="">
      <cdr:nvSpPr>
        <cdr:cNvPr id="8194" name="Text Box 2"/>
        <cdr:cNvSpPr txBox="1">
          <a:spLocks xmlns:a="http://schemas.openxmlformats.org/drawingml/2006/main" noChangeArrowheads="1"/>
        </cdr:cNvSpPr>
      </cdr:nvSpPr>
      <cdr:spPr bwMode="auto">
        <a:xfrm xmlns:a="http://schemas.openxmlformats.org/drawingml/2006/main">
          <a:off x="565086" y="1470144"/>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SV"/>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sheetPr>
  <dimension ref="B1:O28"/>
  <sheetViews>
    <sheetView showGridLines="0" topLeftCell="A23" zoomScale="80" zoomScaleNormal="80" workbookViewId="0">
      <selection activeCell="A23" sqref="A23"/>
    </sheetView>
  </sheetViews>
  <sheetFormatPr baseColWidth="10" defaultColWidth="9.1796875" defaultRowHeight="14.5" x14ac:dyDescent="0.35"/>
  <cols>
    <col min="1" max="1" width="1.1796875" customWidth="1"/>
    <col min="2" max="10" width="11" customWidth="1"/>
    <col min="11" max="11" width="1.54296875" customWidth="1"/>
  </cols>
  <sheetData>
    <row r="1" spans="2:15" ht="25.5" customHeight="1" x14ac:dyDescent="0.35"/>
    <row r="2" spans="2:15" ht="36" x14ac:dyDescent="0.35">
      <c r="B2" s="709" t="s">
        <v>307</v>
      </c>
      <c r="C2" s="709"/>
      <c r="D2" s="709"/>
      <c r="E2" s="709"/>
      <c r="F2" s="709"/>
      <c r="G2" s="709"/>
      <c r="H2" s="709"/>
      <c r="I2" s="709"/>
      <c r="J2" s="709"/>
      <c r="K2" s="709"/>
      <c r="L2" s="709"/>
      <c r="M2" s="1"/>
      <c r="N2" s="1"/>
      <c r="O2" s="1"/>
    </row>
    <row r="4" spans="2:15" ht="20" x14ac:dyDescent="0.4">
      <c r="B4" s="710" t="s">
        <v>306</v>
      </c>
      <c r="C4" s="710"/>
      <c r="D4" s="710"/>
      <c r="E4" s="710"/>
      <c r="F4" s="99"/>
      <c r="G4" s="99"/>
      <c r="H4" s="100" t="s">
        <v>308</v>
      </c>
      <c r="I4" s="100"/>
      <c r="J4" s="101"/>
      <c r="K4" s="99"/>
      <c r="L4" s="99"/>
    </row>
    <row r="5" spans="2:15" x14ac:dyDescent="0.35">
      <c r="B5" s="102"/>
      <c r="C5" s="102"/>
      <c r="D5" s="102"/>
      <c r="E5" s="102"/>
      <c r="F5" s="102"/>
      <c r="G5" s="102"/>
      <c r="H5" s="102"/>
      <c r="I5" s="102"/>
      <c r="J5" s="102"/>
      <c r="K5" s="102"/>
      <c r="L5" s="102"/>
    </row>
    <row r="6" spans="2:15" x14ac:dyDescent="0.35">
      <c r="B6" s="102"/>
      <c r="C6" s="102"/>
      <c r="D6" s="102"/>
      <c r="E6" s="102"/>
      <c r="F6" s="102"/>
      <c r="G6" s="102"/>
      <c r="H6" s="102"/>
      <c r="I6" s="102"/>
      <c r="J6" s="102"/>
      <c r="K6" s="102"/>
      <c r="L6" s="102"/>
    </row>
    <row r="7" spans="2:15" x14ac:dyDescent="0.35">
      <c r="B7" s="102"/>
      <c r="C7" s="102"/>
      <c r="D7" s="102"/>
      <c r="E7" s="102"/>
      <c r="F7" s="102"/>
      <c r="G7" s="102"/>
      <c r="H7" s="102"/>
      <c r="I7" s="102"/>
      <c r="J7" s="102"/>
      <c r="K7" s="102"/>
      <c r="L7" s="102"/>
    </row>
    <row r="8" spans="2:15" x14ac:dyDescent="0.35">
      <c r="B8" s="102"/>
      <c r="C8" s="102"/>
      <c r="D8" s="102"/>
      <c r="E8" s="102"/>
      <c r="F8" s="102"/>
      <c r="G8" s="102"/>
      <c r="H8" s="102"/>
      <c r="I8" s="102"/>
      <c r="J8" s="102"/>
      <c r="K8" s="102"/>
      <c r="L8" s="102"/>
    </row>
    <row r="9" spans="2:15" x14ac:dyDescent="0.35">
      <c r="B9" s="102"/>
      <c r="C9" s="102"/>
      <c r="D9" s="102"/>
      <c r="E9" s="102"/>
      <c r="F9" s="102"/>
      <c r="G9" s="102"/>
      <c r="H9" s="102"/>
      <c r="I9" s="102"/>
      <c r="J9" s="102"/>
      <c r="K9" s="102"/>
      <c r="L9" s="102"/>
    </row>
    <row r="10" spans="2:15" x14ac:dyDescent="0.35">
      <c r="B10" s="102"/>
      <c r="C10" s="102"/>
      <c r="D10" s="102"/>
      <c r="E10" s="102"/>
      <c r="F10" s="102"/>
      <c r="G10" s="102"/>
      <c r="H10" s="102"/>
      <c r="I10" s="102"/>
      <c r="J10" s="102"/>
      <c r="K10" s="102"/>
      <c r="L10" s="102"/>
    </row>
    <row r="11" spans="2:15" x14ac:dyDescent="0.35">
      <c r="B11" s="102"/>
      <c r="C11" s="102"/>
      <c r="D11" s="102"/>
      <c r="E11" s="102"/>
      <c r="F11" s="102"/>
      <c r="G11" s="102"/>
      <c r="H11" s="102"/>
      <c r="I11" s="102"/>
      <c r="J11" s="102"/>
      <c r="K11" s="102"/>
      <c r="L11" s="102"/>
    </row>
    <row r="12" spans="2:15" x14ac:dyDescent="0.35">
      <c r="B12" s="102"/>
      <c r="C12" s="102"/>
      <c r="D12" s="102"/>
      <c r="E12" s="102"/>
      <c r="F12" s="102"/>
      <c r="G12" s="102"/>
      <c r="H12" s="102"/>
      <c r="I12" s="102"/>
      <c r="J12" s="102"/>
      <c r="K12" s="102"/>
      <c r="L12" s="102"/>
    </row>
    <row r="13" spans="2:15" x14ac:dyDescent="0.35">
      <c r="B13" s="102"/>
      <c r="C13" s="102"/>
      <c r="D13" s="102"/>
      <c r="E13" s="102"/>
      <c r="F13" s="102"/>
      <c r="G13" s="102"/>
      <c r="H13" s="102"/>
      <c r="I13" s="102"/>
      <c r="J13" s="102"/>
      <c r="K13" s="102"/>
      <c r="L13" s="102"/>
    </row>
    <row r="14" spans="2:15" x14ac:dyDescent="0.35">
      <c r="B14" s="102"/>
      <c r="C14" s="102"/>
      <c r="D14" s="102"/>
      <c r="E14" s="102"/>
      <c r="F14" s="102"/>
      <c r="G14" s="102"/>
      <c r="H14" s="102"/>
      <c r="I14" s="102"/>
      <c r="J14" s="102"/>
      <c r="K14" s="102"/>
      <c r="L14" s="102"/>
    </row>
    <row r="15" spans="2:15" x14ac:dyDescent="0.35">
      <c r="B15" s="102"/>
      <c r="C15" s="102"/>
      <c r="D15" s="102"/>
      <c r="E15" s="102"/>
      <c r="F15" s="102"/>
      <c r="G15" s="102"/>
      <c r="H15" s="102"/>
      <c r="I15" s="102"/>
      <c r="J15" s="102"/>
      <c r="K15" s="102"/>
      <c r="L15" s="102"/>
    </row>
    <row r="16" spans="2:15" x14ac:dyDescent="0.35">
      <c r="B16" s="102"/>
      <c r="C16" s="102"/>
      <c r="D16" s="102"/>
      <c r="E16" s="102"/>
      <c r="F16" s="102"/>
      <c r="G16" s="102"/>
      <c r="H16" s="102"/>
      <c r="I16" s="102"/>
      <c r="J16" s="102"/>
      <c r="K16" s="102"/>
      <c r="L16" s="102"/>
    </row>
    <row r="17" spans="2:12" x14ac:dyDescent="0.35">
      <c r="B17" s="102"/>
      <c r="C17" s="102"/>
      <c r="D17" s="102"/>
      <c r="E17" s="102"/>
      <c r="F17" s="102"/>
      <c r="G17" s="102"/>
      <c r="H17" s="102"/>
      <c r="I17" s="102"/>
      <c r="J17" s="102"/>
      <c r="K17" s="102"/>
      <c r="L17" s="102"/>
    </row>
    <row r="18" spans="2:12" x14ac:dyDescent="0.35">
      <c r="B18" s="102"/>
      <c r="C18" s="102"/>
      <c r="D18" s="102"/>
      <c r="E18" s="102"/>
      <c r="F18" s="102"/>
      <c r="G18" s="102"/>
      <c r="H18" s="102"/>
      <c r="I18" s="102"/>
      <c r="J18" s="102"/>
      <c r="K18" s="102"/>
      <c r="L18" s="102"/>
    </row>
    <row r="19" spans="2:12" x14ac:dyDescent="0.35">
      <c r="B19" s="102"/>
      <c r="C19" s="102"/>
      <c r="D19" s="102"/>
      <c r="E19" s="102"/>
      <c r="F19" s="102"/>
      <c r="G19" s="102"/>
      <c r="H19" s="102"/>
      <c r="I19" s="102"/>
      <c r="J19" s="102"/>
      <c r="K19" s="102"/>
      <c r="L19" s="102"/>
    </row>
    <row r="20" spans="2:12" x14ac:dyDescent="0.35">
      <c r="B20" s="102"/>
      <c r="C20" s="102"/>
      <c r="D20" s="102"/>
      <c r="E20" s="102"/>
      <c r="F20" s="102"/>
      <c r="G20" s="102"/>
      <c r="H20" s="102"/>
      <c r="I20" s="102"/>
      <c r="J20" s="102"/>
      <c r="K20" s="102"/>
      <c r="L20" s="102"/>
    </row>
    <row r="21" spans="2:12" x14ac:dyDescent="0.35">
      <c r="B21" s="102"/>
      <c r="C21" s="102"/>
      <c r="D21" s="102"/>
      <c r="E21" s="102"/>
      <c r="F21" s="102"/>
      <c r="G21" s="102"/>
      <c r="H21" s="102"/>
      <c r="I21" s="102"/>
      <c r="J21" s="102"/>
      <c r="K21" s="102"/>
      <c r="L21" s="102"/>
    </row>
    <row r="22" spans="2:12" x14ac:dyDescent="0.35">
      <c r="B22" s="102"/>
      <c r="C22" s="102"/>
      <c r="D22" s="102"/>
      <c r="E22" s="102"/>
      <c r="F22" s="102"/>
      <c r="G22" s="102"/>
      <c r="H22" s="102"/>
      <c r="I22" s="102"/>
      <c r="J22" s="102"/>
      <c r="K22" s="102"/>
      <c r="L22" s="102"/>
    </row>
    <row r="23" spans="2:12" x14ac:dyDescent="0.35">
      <c r="B23" s="102"/>
      <c r="C23" s="102"/>
      <c r="D23" s="102"/>
      <c r="E23" s="102"/>
      <c r="F23" s="102"/>
      <c r="G23" s="102"/>
      <c r="H23" s="102"/>
      <c r="I23" s="102"/>
      <c r="J23" s="102"/>
      <c r="K23" s="102"/>
      <c r="L23" s="102"/>
    </row>
    <row r="24" spans="2:12" x14ac:dyDescent="0.35">
      <c r="B24" s="102"/>
      <c r="C24" s="102"/>
      <c r="D24" s="102"/>
      <c r="E24" s="102"/>
      <c r="F24" s="102"/>
      <c r="G24" s="102"/>
      <c r="H24" s="102"/>
      <c r="I24" s="102"/>
      <c r="J24" s="102"/>
      <c r="K24" s="102"/>
      <c r="L24" s="102"/>
    </row>
    <row r="25" spans="2:12" x14ac:dyDescent="0.35">
      <c r="B25" s="102"/>
      <c r="C25" s="102"/>
      <c r="D25" s="102"/>
      <c r="E25" s="102"/>
      <c r="F25" s="102"/>
      <c r="G25" s="102"/>
      <c r="H25" s="102"/>
      <c r="I25" s="102"/>
      <c r="J25" s="102"/>
      <c r="K25" s="102"/>
      <c r="L25" s="102"/>
    </row>
    <row r="26" spans="2:12" x14ac:dyDescent="0.35">
      <c r="B26" s="102"/>
      <c r="C26" s="102"/>
      <c r="D26" s="102"/>
      <c r="E26" s="102"/>
      <c r="F26" s="102"/>
      <c r="G26" s="102"/>
      <c r="H26" s="102"/>
      <c r="I26" s="102"/>
      <c r="J26" s="102"/>
      <c r="K26" s="102"/>
      <c r="L26" s="102"/>
    </row>
    <row r="27" spans="2:12" x14ac:dyDescent="0.35">
      <c r="B27" s="102"/>
      <c r="C27" s="102"/>
      <c r="D27" s="102"/>
      <c r="E27" s="102"/>
      <c r="F27" s="102"/>
      <c r="G27" s="102"/>
      <c r="H27" s="102"/>
      <c r="I27" s="102"/>
      <c r="J27" s="102"/>
      <c r="K27" s="102"/>
      <c r="L27" s="102"/>
    </row>
    <row r="28" spans="2:12" x14ac:dyDescent="0.35">
      <c r="B28" s="102"/>
      <c r="C28" s="102"/>
      <c r="D28" s="102"/>
      <c r="E28" s="102"/>
      <c r="F28" s="102"/>
      <c r="G28" s="102"/>
      <c r="H28" s="102"/>
      <c r="I28" s="102"/>
      <c r="J28" s="102"/>
      <c r="K28" s="102"/>
      <c r="L28" s="102"/>
    </row>
  </sheetData>
  <sheetProtection selectLockedCells="1" selectUnlockedCells="1"/>
  <mergeCells count="2">
    <mergeCell ref="B2:L2"/>
    <mergeCell ref="B4:E4"/>
  </mergeCells>
  <pageMargins left="0.70833333333333337" right="0.70833333333333337" top="0.74791666666666667" bottom="0.74861111111111112" header="0.51180555555555551" footer="0.31527777777777777"/>
  <pageSetup paperSize="9" firstPageNumber="0" orientation="landscape" horizontalDpi="300" verticalDpi="300" r:id="rId1"/>
  <headerFooter alignWithMargins="0">
    <oddFooter>&amp;L&amp;F&amp;C&amp;A&amp;R&amp;D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O48"/>
  <sheetViews>
    <sheetView showGridLines="0" topLeftCell="G6" zoomScale="65" zoomScaleNormal="65" workbookViewId="0">
      <selection activeCell="H9" sqref="H9"/>
    </sheetView>
  </sheetViews>
  <sheetFormatPr baseColWidth="10" defaultColWidth="9.1796875" defaultRowHeight="14.5" x14ac:dyDescent="0.35"/>
  <cols>
    <col min="1" max="1" width="11" customWidth="1"/>
    <col min="2" max="2" width="16.1796875" customWidth="1"/>
    <col min="3" max="3" width="14.54296875" customWidth="1"/>
    <col min="4" max="4" width="15.54296875" customWidth="1"/>
    <col min="5" max="6" width="11" customWidth="1"/>
    <col min="7" max="7" width="14.453125" customWidth="1"/>
    <col min="8" max="8" width="35.54296875" customWidth="1"/>
    <col min="9" max="9" width="45.54296875" customWidth="1"/>
    <col min="10" max="10" width="33.54296875" customWidth="1"/>
    <col min="11" max="12" width="11" customWidth="1"/>
    <col min="13" max="13" width="28.54296875" customWidth="1"/>
    <col min="14" max="14" width="46.453125" customWidth="1"/>
  </cols>
  <sheetData>
    <row r="2" spans="2:15" ht="25.5" customHeight="1" x14ac:dyDescent="0.35"/>
    <row r="3" spans="2:15" ht="36" x14ac:dyDescent="0.35">
      <c r="B3" s="995" t="str">
        <f>'Información de la subvención'!B3:J3</f>
        <v>Tablero de mando:  Paraguay - TB</v>
      </c>
      <c r="C3" s="995"/>
      <c r="D3" s="995"/>
      <c r="E3" s="995"/>
      <c r="F3" s="995"/>
      <c r="G3" s="995"/>
      <c r="H3" s="995"/>
      <c r="I3" s="53"/>
    </row>
    <row r="6" spans="2:15" ht="18.5" x14ac:dyDescent="0.45">
      <c r="B6" s="996" t="s">
        <v>203</v>
      </c>
      <c r="C6" s="996"/>
      <c r="D6" s="996"/>
      <c r="E6" s="996"/>
      <c r="F6" s="996"/>
      <c r="G6" s="996"/>
      <c r="H6" s="996"/>
    </row>
    <row r="8" spans="2:15" ht="18.5" x14ac:dyDescent="0.45">
      <c r="B8" s="86" t="s">
        <v>204</v>
      </c>
      <c r="C8" s="86" t="s">
        <v>205</v>
      </c>
      <c r="D8" s="86" t="s">
        <v>206</v>
      </c>
      <c r="E8" s="86" t="s">
        <v>207</v>
      </c>
      <c r="F8" s="86" t="s">
        <v>208</v>
      </c>
      <c r="G8" s="86" t="s">
        <v>209</v>
      </c>
      <c r="H8" s="86" t="s">
        <v>210</v>
      </c>
      <c r="I8" s="87" t="s">
        <v>211</v>
      </c>
      <c r="J8" s="87" t="s">
        <v>212</v>
      </c>
      <c r="M8" s="7"/>
      <c r="N8" s="7"/>
      <c r="O8" s="7"/>
    </row>
    <row r="9" spans="2:15" x14ac:dyDescent="0.35">
      <c r="B9" s="88" t="s">
        <v>213</v>
      </c>
      <c r="C9" s="88" t="s">
        <v>213</v>
      </c>
      <c r="D9" s="88" t="s">
        <v>213</v>
      </c>
      <c r="E9" s="88" t="s">
        <v>213</v>
      </c>
      <c r="F9" s="88" t="s">
        <v>213</v>
      </c>
      <c r="G9" s="88" t="s">
        <v>213</v>
      </c>
      <c r="H9" s="88" t="s">
        <v>213</v>
      </c>
      <c r="I9" s="89" t="s">
        <v>213</v>
      </c>
      <c r="J9" s="88" t="s">
        <v>213</v>
      </c>
      <c r="M9" s="7"/>
      <c r="N9" s="7"/>
      <c r="O9" s="7"/>
    </row>
    <row r="10" spans="2:15" x14ac:dyDescent="0.35">
      <c r="B10" s="90" t="s">
        <v>49</v>
      </c>
      <c r="C10" s="90" t="s">
        <v>75</v>
      </c>
      <c r="D10" s="90" t="s">
        <v>214</v>
      </c>
      <c r="E10" s="90" t="s">
        <v>54</v>
      </c>
      <c r="F10" s="90" t="s">
        <v>79</v>
      </c>
      <c r="G10" s="91" t="s">
        <v>215</v>
      </c>
      <c r="H10" s="92" t="s">
        <v>216</v>
      </c>
      <c r="I10" s="93" t="s">
        <v>217</v>
      </c>
      <c r="J10" s="88" t="s">
        <v>218</v>
      </c>
      <c r="M10" s="7"/>
      <c r="N10" s="7"/>
      <c r="O10" s="7"/>
    </row>
    <row r="11" spans="2:15" x14ac:dyDescent="0.35">
      <c r="B11" s="90" t="s">
        <v>219</v>
      </c>
      <c r="C11" s="90" t="s">
        <v>220</v>
      </c>
      <c r="D11" s="90" t="s">
        <v>221</v>
      </c>
      <c r="E11" s="90" t="s">
        <v>222</v>
      </c>
      <c r="F11" s="90" t="s">
        <v>80</v>
      </c>
      <c r="G11" s="91" t="s">
        <v>223</v>
      </c>
      <c r="H11" s="92" t="s">
        <v>224</v>
      </c>
      <c r="I11" s="93" t="s">
        <v>225</v>
      </c>
      <c r="J11" s="88" t="s">
        <v>226</v>
      </c>
      <c r="M11" s="7"/>
      <c r="N11" s="7"/>
      <c r="O11" s="7"/>
    </row>
    <row r="12" spans="2:15" x14ac:dyDescent="0.35">
      <c r="B12" s="90" t="s">
        <v>227</v>
      </c>
      <c r="D12" s="90" t="s">
        <v>228</v>
      </c>
      <c r="E12" s="90" t="s">
        <v>229</v>
      </c>
      <c r="F12" s="90" t="s">
        <v>81</v>
      </c>
      <c r="G12" s="91" t="s">
        <v>59</v>
      </c>
      <c r="H12" s="92" t="s">
        <v>230</v>
      </c>
      <c r="I12" s="93" t="s">
        <v>231</v>
      </c>
      <c r="J12" s="88" t="s">
        <v>232</v>
      </c>
      <c r="M12" s="94"/>
      <c r="N12" s="7"/>
      <c r="O12" s="7"/>
    </row>
    <row r="13" spans="2:15" x14ac:dyDescent="0.35">
      <c r="B13" s="90" t="s">
        <v>233</v>
      </c>
      <c r="D13" s="90" t="s">
        <v>234</v>
      </c>
      <c r="E13" s="95"/>
      <c r="F13" s="90" t="s">
        <v>82</v>
      </c>
      <c r="G13" s="91" t="s">
        <v>235</v>
      </c>
      <c r="H13" s="92" t="s">
        <v>236</v>
      </c>
      <c r="I13" s="93" t="s">
        <v>237</v>
      </c>
      <c r="J13" s="88" t="s">
        <v>238</v>
      </c>
      <c r="M13" s="94"/>
      <c r="N13" s="7"/>
      <c r="O13" s="7"/>
    </row>
    <row r="14" spans="2:15" x14ac:dyDescent="0.35">
      <c r="B14" s="90" t="s">
        <v>239</v>
      </c>
      <c r="D14" s="90" t="s">
        <v>240</v>
      </c>
      <c r="F14" s="90" t="s">
        <v>63</v>
      </c>
      <c r="G14" s="91" t="s">
        <v>241</v>
      </c>
      <c r="H14" s="92" t="s">
        <v>242</v>
      </c>
      <c r="I14" s="93" t="s">
        <v>243</v>
      </c>
      <c r="J14" s="88" t="s">
        <v>244</v>
      </c>
      <c r="M14" s="94"/>
      <c r="N14" s="7"/>
      <c r="O14" s="7"/>
    </row>
    <row r="15" spans="2:15" x14ac:dyDescent="0.35">
      <c r="D15" s="90" t="s">
        <v>245</v>
      </c>
      <c r="F15" s="90" t="s">
        <v>83</v>
      </c>
      <c r="H15" s="92" t="s">
        <v>246</v>
      </c>
      <c r="I15" s="93" t="s">
        <v>247</v>
      </c>
      <c r="J15" s="88" t="s">
        <v>248</v>
      </c>
      <c r="M15" s="94"/>
      <c r="N15" s="7"/>
      <c r="O15" s="7"/>
    </row>
    <row r="16" spans="2:15" x14ac:dyDescent="0.35">
      <c r="D16" s="90" t="s">
        <v>249</v>
      </c>
      <c r="F16" s="90" t="s">
        <v>84</v>
      </c>
      <c r="H16" s="92" t="s">
        <v>250</v>
      </c>
      <c r="I16" s="93" t="s">
        <v>251</v>
      </c>
      <c r="J16" s="88" t="s">
        <v>252</v>
      </c>
      <c r="M16" s="94"/>
      <c r="N16" s="7"/>
      <c r="O16" s="7"/>
    </row>
    <row r="17" spans="4:15" x14ac:dyDescent="0.35">
      <c r="D17" s="90" t="s">
        <v>253</v>
      </c>
      <c r="F17" s="90" t="s">
        <v>85</v>
      </c>
      <c r="H17" s="92" t="s">
        <v>254</v>
      </c>
      <c r="I17" s="93" t="s">
        <v>255</v>
      </c>
      <c r="J17" s="88" t="s">
        <v>256</v>
      </c>
      <c r="M17" s="94"/>
      <c r="N17" s="7"/>
      <c r="O17" s="7"/>
    </row>
    <row r="18" spans="4:15" x14ac:dyDescent="0.35">
      <c r="D18" s="90" t="s">
        <v>257</v>
      </c>
      <c r="F18" s="90" t="s">
        <v>86</v>
      </c>
      <c r="H18" s="92" t="s">
        <v>258</v>
      </c>
      <c r="I18" s="93" t="s">
        <v>259</v>
      </c>
      <c r="J18" s="88" t="s">
        <v>260</v>
      </c>
      <c r="M18" s="94"/>
      <c r="N18" s="7"/>
      <c r="O18" s="7"/>
    </row>
    <row r="19" spans="4:15" x14ac:dyDescent="0.35">
      <c r="D19" s="90" t="s">
        <v>261</v>
      </c>
      <c r="F19" s="90" t="s">
        <v>87</v>
      </c>
      <c r="H19" s="92" t="s">
        <v>57</v>
      </c>
      <c r="I19" s="93" t="s">
        <v>262</v>
      </c>
      <c r="J19" s="88" t="s">
        <v>263</v>
      </c>
      <c r="M19" s="94"/>
      <c r="N19" s="7"/>
      <c r="O19" s="7"/>
    </row>
    <row r="20" spans="4:15" x14ac:dyDescent="0.35">
      <c r="D20" s="96"/>
      <c r="F20" s="90" t="s">
        <v>88</v>
      </c>
      <c r="H20" s="92" t="s">
        <v>264</v>
      </c>
      <c r="I20" s="93" t="s">
        <v>265</v>
      </c>
      <c r="J20" s="88" t="s">
        <v>266</v>
      </c>
      <c r="M20" s="7"/>
      <c r="N20" s="7"/>
      <c r="O20" s="7"/>
    </row>
    <row r="21" spans="4:15" x14ac:dyDescent="0.35">
      <c r="D21" s="97"/>
      <c r="F21" s="90" t="s">
        <v>89</v>
      </c>
      <c r="H21" s="97"/>
      <c r="I21" s="93" t="s">
        <v>267</v>
      </c>
      <c r="J21" s="88" t="s">
        <v>268</v>
      </c>
      <c r="M21" s="7"/>
      <c r="N21" s="7"/>
      <c r="O21" s="7"/>
    </row>
    <row r="22" spans="4:15" x14ac:dyDescent="0.35">
      <c r="H22" s="97"/>
      <c r="I22" s="93" t="s">
        <v>269</v>
      </c>
      <c r="J22" s="88" t="s">
        <v>270</v>
      </c>
      <c r="M22" s="7"/>
      <c r="N22" s="7"/>
      <c r="O22" s="7"/>
    </row>
    <row r="23" spans="4:15" x14ac:dyDescent="0.35">
      <c r="I23" s="93" t="s">
        <v>271</v>
      </c>
      <c r="J23" s="88" t="s">
        <v>272</v>
      </c>
      <c r="M23" s="7"/>
      <c r="N23" s="7"/>
      <c r="O23" s="7"/>
    </row>
    <row r="24" spans="4:15" x14ac:dyDescent="0.35">
      <c r="I24" s="93" t="s">
        <v>273</v>
      </c>
      <c r="J24" s="88" t="s">
        <v>274</v>
      </c>
      <c r="M24" s="7"/>
      <c r="N24" s="7"/>
      <c r="O24" s="7"/>
    </row>
    <row r="25" spans="4:15" x14ac:dyDescent="0.35">
      <c r="I25" s="98"/>
      <c r="J25" s="88" t="s">
        <v>275</v>
      </c>
    </row>
    <row r="26" spans="4:15" x14ac:dyDescent="0.35">
      <c r="I26" s="93" t="s">
        <v>276</v>
      </c>
      <c r="J26" s="88" t="s">
        <v>277</v>
      </c>
    </row>
    <row r="27" spans="4:15" x14ac:dyDescent="0.35">
      <c r="I27" s="93" t="s">
        <v>278</v>
      </c>
      <c r="J27" s="88" t="s">
        <v>45</v>
      </c>
    </row>
    <row r="28" spans="4:15" x14ac:dyDescent="0.35">
      <c r="I28" s="98" t="s">
        <v>279</v>
      </c>
      <c r="J28" s="88" t="s">
        <v>280</v>
      </c>
    </row>
    <row r="29" spans="4:15" x14ac:dyDescent="0.35">
      <c r="I29" s="98" t="s">
        <v>281</v>
      </c>
      <c r="J29" s="88" t="s">
        <v>282</v>
      </c>
    </row>
    <row r="30" spans="4:15" x14ac:dyDescent="0.35">
      <c r="I30" s="98" t="s">
        <v>283</v>
      </c>
      <c r="J30" s="88" t="s">
        <v>284</v>
      </c>
    </row>
    <row r="31" spans="4:15" x14ac:dyDescent="0.35">
      <c r="J31" s="88" t="s">
        <v>285</v>
      </c>
    </row>
    <row r="32" spans="4:15" x14ac:dyDescent="0.35">
      <c r="J32" s="88" t="s">
        <v>286</v>
      </c>
    </row>
    <row r="33" spans="10:10" x14ac:dyDescent="0.35">
      <c r="J33" s="88" t="s">
        <v>287</v>
      </c>
    </row>
    <row r="34" spans="10:10" x14ac:dyDescent="0.35">
      <c r="J34" s="88" t="s">
        <v>288</v>
      </c>
    </row>
    <row r="35" spans="10:10" x14ac:dyDescent="0.35">
      <c r="J35" s="88" t="s">
        <v>289</v>
      </c>
    </row>
    <row r="36" spans="10:10" x14ac:dyDescent="0.35">
      <c r="J36" s="88" t="s">
        <v>290</v>
      </c>
    </row>
    <row r="37" spans="10:10" x14ac:dyDescent="0.35">
      <c r="J37" s="88" t="s">
        <v>291</v>
      </c>
    </row>
    <row r="38" spans="10:10" x14ac:dyDescent="0.35">
      <c r="J38" s="88" t="s">
        <v>292</v>
      </c>
    </row>
    <row r="39" spans="10:10" x14ac:dyDescent="0.35">
      <c r="J39" s="88" t="s">
        <v>293</v>
      </c>
    </row>
    <row r="40" spans="10:10" x14ac:dyDescent="0.35">
      <c r="J40" s="88" t="s">
        <v>294</v>
      </c>
    </row>
    <row r="41" spans="10:10" x14ac:dyDescent="0.35">
      <c r="J41" s="88" t="s">
        <v>295</v>
      </c>
    </row>
    <row r="42" spans="10:10" x14ac:dyDescent="0.35">
      <c r="J42" s="88" t="s">
        <v>296</v>
      </c>
    </row>
    <row r="43" spans="10:10" x14ac:dyDescent="0.35">
      <c r="J43" s="88" t="s">
        <v>297</v>
      </c>
    </row>
    <row r="44" spans="10:10" x14ac:dyDescent="0.35">
      <c r="J44" s="88" t="s">
        <v>298</v>
      </c>
    </row>
    <row r="45" spans="10:10" x14ac:dyDescent="0.35">
      <c r="J45" s="88" t="s">
        <v>299</v>
      </c>
    </row>
    <row r="46" spans="10:10" x14ac:dyDescent="0.35">
      <c r="J46" s="88" t="s">
        <v>300</v>
      </c>
    </row>
    <row r="47" spans="10:10" x14ac:dyDescent="0.35">
      <c r="J47" s="88" t="s">
        <v>301</v>
      </c>
    </row>
    <row r="48" spans="10:10" x14ac:dyDescent="0.35">
      <c r="J48" s="88" t="s">
        <v>302</v>
      </c>
    </row>
  </sheetData>
  <sheetProtection selectLockedCells="1" selectUnlockedCells="1"/>
  <mergeCells count="2">
    <mergeCell ref="B3:H3"/>
    <mergeCell ref="B6:H6"/>
  </mergeCells>
  <dataValidations disablePrompts="1" xWindow="51277" yWindow="18789" count="1">
    <dataValidation type="list" operator="equal" allowBlank="1" showErrorMessage="1" sqref="M28" xr:uid="{00000000-0002-0000-0900-000000000000}">
      <formula1>$J$10:$J$48</formula1>
      <formula2>0</formula2>
    </dataValidation>
  </dataValidations>
  <pageMargins left="0.7" right="0.7" top="0.75" bottom="0.75" header="0.51180555555555551" footer="0.3"/>
  <pageSetup firstPageNumber="0" orientation="landscape" horizontalDpi="300" verticalDpi="300"/>
  <headerFooter alignWithMargins="0">
    <oddFooter>&amp;L&amp;8&amp;F: &amp;A</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R265"/>
  <sheetViews>
    <sheetView zoomScale="80" zoomScaleNormal="80" workbookViewId="0">
      <pane xSplit="6" ySplit="3" topLeftCell="H4" activePane="bottomRight" state="frozen"/>
      <selection pane="topRight" activeCell="G1" sqref="G1"/>
      <selection pane="bottomLeft" activeCell="A4" sqref="A4"/>
      <selection pane="bottomRight" activeCell="H3" sqref="H3:P3"/>
    </sheetView>
  </sheetViews>
  <sheetFormatPr baseColWidth="10" defaultColWidth="9.1796875" defaultRowHeight="14.5" x14ac:dyDescent="0.35"/>
  <cols>
    <col min="1" max="1" width="3.1796875" style="544" customWidth="1"/>
    <col min="2" max="2" width="22.54296875" style="544" customWidth="1"/>
    <col min="3" max="4" width="12.54296875" style="544" customWidth="1"/>
    <col min="5" max="5" width="14.54296875" style="544" customWidth="1"/>
    <col min="6" max="7" width="9.453125" style="544" customWidth="1"/>
    <col min="8" max="9" width="12" style="544" customWidth="1"/>
    <col min="10" max="10" width="9.1796875" style="544"/>
    <col min="11" max="11" width="18.453125" style="544" customWidth="1"/>
    <col min="12" max="12" width="47.54296875" style="544" customWidth="1"/>
    <col min="13" max="15" width="9.1796875" style="544"/>
    <col min="16" max="16" width="33" style="544" customWidth="1"/>
    <col min="17" max="17" width="25.1796875" style="544" bestFit="1" customWidth="1"/>
    <col min="18" max="16384" width="9.1796875" style="544"/>
  </cols>
  <sheetData>
    <row r="1" spans="2:18" ht="18" x14ac:dyDescent="0.4">
      <c r="B1" s="130" t="s">
        <v>316</v>
      </c>
      <c r="C1" s="130"/>
      <c r="D1" s="130"/>
      <c r="E1" s="130"/>
      <c r="F1" s="523"/>
      <c r="G1" s="523"/>
      <c r="H1" s="523"/>
      <c r="I1" s="523"/>
      <c r="J1" s="523"/>
      <c r="K1" s="523"/>
      <c r="L1" s="523"/>
      <c r="M1" s="523"/>
      <c r="N1" s="523"/>
      <c r="O1" s="523"/>
      <c r="P1" s="523"/>
    </row>
    <row r="2" spans="2:18" ht="15" thickBot="1" x14ac:dyDescent="0.4">
      <c r="B2" s="523"/>
      <c r="C2" s="523"/>
      <c r="D2" s="523"/>
      <c r="E2" s="523"/>
      <c r="F2" s="523"/>
      <c r="G2" s="523"/>
      <c r="H2" s="523"/>
      <c r="I2" s="523"/>
      <c r="J2" s="523"/>
      <c r="K2" s="523"/>
      <c r="L2" s="523"/>
      <c r="M2" s="523"/>
      <c r="N2" s="523"/>
      <c r="O2" s="523"/>
      <c r="P2" s="523"/>
    </row>
    <row r="3" spans="2:18" ht="67.5" customHeight="1" thickTop="1" x14ac:dyDescent="0.35">
      <c r="B3" s="566" t="s">
        <v>336</v>
      </c>
      <c r="C3" s="573" t="s">
        <v>337</v>
      </c>
      <c r="D3" s="573" t="s">
        <v>338</v>
      </c>
      <c r="E3" s="573" t="s">
        <v>339</v>
      </c>
      <c r="F3" s="577" t="s">
        <v>340</v>
      </c>
      <c r="G3" s="577" t="s">
        <v>346</v>
      </c>
      <c r="H3" s="1000" t="s">
        <v>392</v>
      </c>
      <c r="I3" s="1001"/>
      <c r="J3" s="1001"/>
      <c r="K3" s="1001"/>
      <c r="L3" s="1001"/>
      <c r="M3" s="1001"/>
      <c r="N3" s="1001"/>
      <c r="O3" s="1001"/>
      <c r="P3" s="1002"/>
    </row>
    <row r="4" spans="2:18" ht="103" customHeight="1" x14ac:dyDescent="0.35">
      <c r="B4" s="567" t="s">
        <v>370</v>
      </c>
      <c r="C4" s="662">
        <v>59735</v>
      </c>
      <c r="D4" s="694">
        <v>39468</v>
      </c>
      <c r="E4" s="574">
        <f>+C4-D4</f>
        <v>20267</v>
      </c>
      <c r="F4" s="665">
        <f t="shared" ref="F4:F9" si="0">+D4/C4</f>
        <v>0.66071817192600657</v>
      </c>
      <c r="G4" s="665">
        <f>+D4/$D$9</f>
        <v>3.4031149521323793E-2</v>
      </c>
      <c r="H4" s="997" t="s">
        <v>388</v>
      </c>
      <c r="I4" s="998"/>
      <c r="J4" s="998"/>
      <c r="K4" s="998"/>
      <c r="L4" s="998"/>
      <c r="M4" s="998"/>
      <c r="N4" s="998"/>
      <c r="O4" s="998"/>
      <c r="P4" s="999"/>
      <c r="Q4" s="661"/>
      <c r="R4" s="549"/>
    </row>
    <row r="5" spans="2:18" ht="254" customHeight="1" x14ac:dyDescent="0.35">
      <c r="B5" s="567" t="s">
        <v>371</v>
      </c>
      <c r="C5" s="662">
        <v>880821</v>
      </c>
      <c r="D5" s="694">
        <v>746888</v>
      </c>
      <c r="E5" s="574">
        <f>+C5-D5</f>
        <v>133933</v>
      </c>
      <c r="F5" s="665">
        <f t="shared" si="0"/>
        <v>0.84794526924312663</v>
      </c>
      <c r="G5" s="665">
        <f>+D5/$D$9</f>
        <v>0.6440016520645202</v>
      </c>
      <c r="H5" s="997" t="s">
        <v>389</v>
      </c>
      <c r="I5" s="998"/>
      <c r="J5" s="998"/>
      <c r="K5" s="998"/>
      <c r="L5" s="998"/>
      <c r="M5" s="998"/>
      <c r="N5" s="998"/>
      <c r="O5" s="998"/>
      <c r="P5" s="999"/>
      <c r="Q5" s="549"/>
      <c r="R5" s="549"/>
    </row>
    <row r="6" spans="2:18" ht="167.5" customHeight="1" x14ac:dyDescent="0.35">
      <c r="B6" s="568" t="s">
        <v>372</v>
      </c>
      <c r="C6" s="662">
        <v>355481</v>
      </c>
      <c r="D6" s="694">
        <v>294997</v>
      </c>
      <c r="E6" s="574">
        <f>+C6-D6</f>
        <v>60484</v>
      </c>
      <c r="F6" s="665">
        <f t="shared" si="0"/>
        <v>0.82985307231610128</v>
      </c>
      <c r="G6" s="665">
        <f>+D6/$D$9</f>
        <v>0.25436016558584051</v>
      </c>
      <c r="H6" s="997" t="s">
        <v>390</v>
      </c>
      <c r="I6" s="998"/>
      <c r="J6" s="998"/>
      <c r="K6" s="998"/>
      <c r="L6" s="998"/>
      <c r="M6" s="998"/>
      <c r="N6" s="998"/>
      <c r="O6" s="998"/>
      <c r="P6" s="999"/>
    </row>
    <row r="7" spans="2:18" ht="103.5" customHeight="1" x14ac:dyDescent="0.35">
      <c r="B7" s="567" t="s">
        <v>373</v>
      </c>
      <c r="C7" s="662">
        <v>131653</v>
      </c>
      <c r="D7" s="694">
        <v>78408</v>
      </c>
      <c r="E7" s="574">
        <f>+C7-D7</f>
        <v>53245</v>
      </c>
      <c r="F7" s="665">
        <f t="shared" si="0"/>
        <v>0.59556561567150013</v>
      </c>
      <c r="G7" s="665">
        <f>+D7/$D$9</f>
        <v>6.7607032828315483E-2</v>
      </c>
      <c r="H7" s="997" t="s">
        <v>391</v>
      </c>
      <c r="I7" s="998"/>
      <c r="J7" s="998"/>
      <c r="K7" s="998"/>
      <c r="L7" s="998"/>
      <c r="M7" s="998"/>
      <c r="N7" s="998"/>
      <c r="O7" s="998"/>
      <c r="P7" s="999"/>
    </row>
    <row r="8" spans="2:18" ht="73.400000000000006" customHeight="1" x14ac:dyDescent="0.35">
      <c r="B8" s="567"/>
      <c r="C8" s="662"/>
      <c r="D8" s="694"/>
      <c r="E8" s="574"/>
      <c r="F8" s="665"/>
      <c r="G8" s="665"/>
      <c r="H8" s="997"/>
      <c r="I8" s="998"/>
      <c r="J8" s="998"/>
      <c r="K8" s="998"/>
      <c r="L8" s="998"/>
      <c r="M8" s="998"/>
      <c r="N8" s="998"/>
      <c r="O8" s="998"/>
      <c r="P8" s="999"/>
    </row>
    <row r="9" spans="2:18" ht="15" thickBot="1" x14ac:dyDescent="0.4">
      <c r="B9" s="569" t="s">
        <v>93</v>
      </c>
      <c r="C9" s="576">
        <f>SUM(C4:C8)</f>
        <v>1427690</v>
      </c>
      <c r="D9" s="576">
        <f>SUM(D4:D8)</f>
        <v>1159761</v>
      </c>
      <c r="E9" s="575">
        <f>SUM(E4:E8)</f>
        <v>267929</v>
      </c>
      <c r="F9" s="666">
        <f t="shared" si="0"/>
        <v>0.8123339100224839</v>
      </c>
      <c r="G9" s="666">
        <f>+D9/D9</f>
        <v>1</v>
      </c>
      <c r="H9" s="570"/>
      <c r="I9" s="571"/>
      <c r="J9" s="571"/>
      <c r="K9" s="571"/>
      <c r="L9" s="571"/>
      <c r="M9" s="571"/>
      <c r="N9" s="571"/>
      <c r="O9" s="571"/>
      <c r="P9" s="572"/>
    </row>
    <row r="10" spans="2:18" ht="15" thickTop="1" x14ac:dyDescent="0.35">
      <c r="B10" s="556"/>
      <c r="C10" s="556"/>
      <c r="D10" s="556"/>
      <c r="E10" s="556"/>
      <c r="F10" s="556"/>
      <c r="G10" s="556"/>
      <c r="H10" s="556"/>
      <c r="I10" s="556"/>
      <c r="J10" s="557"/>
      <c r="K10" s="558"/>
      <c r="L10" s="559"/>
    </row>
    <row r="11" spans="2:18" x14ac:dyDescent="0.35">
      <c r="B11" s="556"/>
      <c r="C11" s="556"/>
      <c r="D11" s="556"/>
      <c r="E11" s="556"/>
      <c r="F11" s="556"/>
      <c r="G11" s="556"/>
      <c r="H11" s="556"/>
      <c r="I11" s="556"/>
      <c r="J11" s="557"/>
      <c r="K11" s="558"/>
      <c r="L11" s="559"/>
    </row>
    <row r="12" spans="2:18" x14ac:dyDescent="0.35">
      <c r="B12" s="556"/>
      <c r="C12" s="556"/>
      <c r="D12" s="556"/>
      <c r="E12" s="556"/>
      <c r="F12" s="556"/>
      <c r="G12" s="556"/>
      <c r="H12" s="556"/>
      <c r="I12" s="556"/>
      <c r="J12" s="557"/>
      <c r="K12" s="558"/>
      <c r="L12" s="559"/>
    </row>
    <row r="13" spans="2:18" x14ac:dyDescent="0.35">
      <c r="B13" s="556"/>
      <c r="C13" s="556"/>
      <c r="D13" s="556"/>
      <c r="E13" s="556"/>
      <c r="F13" s="556"/>
      <c r="G13" s="556"/>
      <c r="H13" s="556"/>
      <c r="I13" s="556"/>
      <c r="J13" s="557"/>
      <c r="K13" s="558"/>
      <c r="L13" s="559"/>
    </row>
    <row r="14" spans="2:18" ht="15.5" x14ac:dyDescent="0.35">
      <c r="B14" s="550"/>
      <c r="C14" s="550"/>
      <c r="D14" s="550"/>
      <c r="E14" s="550"/>
      <c r="F14" s="560"/>
      <c r="G14" s="560"/>
      <c r="H14" s="560"/>
      <c r="I14" s="560"/>
      <c r="J14" s="561"/>
      <c r="K14" s="557"/>
      <c r="L14" s="548"/>
    </row>
    <row r="15" spans="2:18" x14ac:dyDescent="0.35">
      <c r="B15" s="553"/>
      <c r="C15" s="553"/>
      <c r="D15" s="553"/>
      <c r="E15" s="553"/>
      <c r="F15" s="554"/>
      <c r="G15" s="554"/>
      <c r="H15" s="554"/>
      <c r="I15" s="554"/>
      <c r="J15" s="555"/>
      <c r="K15" s="555"/>
      <c r="L15" s="559"/>
    </row>
    <row r="16" spans="2:18" x14ac:dyDescent="0.35">
      <c r="B16" s="562"/>
      <c r="C16" s="562"/>
      <c r="D16" s="562"/>
      <c r="E16" s="562"/>
      <c r="F16" s="556"/>
      <c r="G16" s="556"/>
      <c r="H16" s="556"/>
      <c r="I16" s="556"/>
      <c r="J16" s="557"/>
      <c r="K16" s="558"/>
      <c r="L16" s="559"/>
    </row>
    <row r="17" spans="2:12" x14ac:dyDescent="0.35">
      <c r="B17" s="556"/>
      <c r="C17" s="556"/>
      <c r="D17" s="556"/>
      <c r="E17" s="556"/>
      <c r="F17" s="556"/>
      <c r="G17" s="556"/>
      <c r="H17" s="556"/>
      <c r="I17" s="556"/>
      <c r="J17" s="557"/>
      <c r="K17" s="558"/>
      <c r="L17" s="559"/>
    </row>
    <row r="18" spans="2:12" ht="15.5" x14ac:dyDescent="0.35">
      <c r="B18" s="550"/>
      <c r="C18" s="550"/>
      <c r="D18" s="550"/>
      <c r="E18" s="550"/>
      <c r="F18" s="560"/>
      <c r="G18" s="560"/>
      <c r="H18" s="560"/>
      <c r="I18" s="560"/>
      <c r="J18" s="561"/>
      <c r="K18" s="557"/>
      <c r="L18" s="559"/>
    </row>
    <row r="19" spans="2:12" x14ac:dyDescent="0.35">
      <c r="B19" s="553"/>
      <c r="C19" s="553"/>
      <c r="D19" s="553"/>
      <c r="E19" s="553"/>
      <c r="F19" s="554"/>
      <c r="G19" s="554"/>
      <c r="H19" s="554"/>
      <c r="I19" s="554"/>
      <c r="J19" s="555"/>
      <c r="K19" s="555"/>
      <c r="L19" s="559"/>
    </row>
    <row r="20" spans="2:12" x14ac:dyDescent="0.35">
      <c r="B20" s="562"/>
      <c r="C20" s="562"/>
      <c r="D20" s="562"/>
      <c r="E20" s="562"/>
      <c r="F20" s="556"/>
      <c r="G20" s="556"/>
      <c r="H20" s="556"/>
      <c r="I20" s="556"/>
      <c r="J20" s="557"/>
      <c r="K20" s="558"/>
      <c r="L20" s="559"/>
    </row>
    <row r="21" spans="2:12" x14ac:dyDescent="0.35">
      <c r="B21" s="562"/>
      <c r="C21" s="562"/>
      <c r="D21" s="562"/>
      <c r="E21" s="562"/>
      <c r="F21" s="556"/>
      <c r="G21" s="556"/>
      <c r="H21" s="556"/>
      <c r="I21" s="556"/>
      <c r="J21" s="557"/>
      <c r="K21" s="558"/>
      <c r="L21" s="559"/>
    </row>
    <row r="22" spans="2:12" x14ac:dyDescent="0.35">
      <c r="B22" s="562"/>
      <c r="C22" s="562"/>
      <c r="D22" s="562"/>
      <c r="E22" s="562"/>
      <c r="F22" s="556"/>
      <c r="G22" s="556"/>
      <c r="H22" s="556"/>
      <c r="I22" s="556"/>
      <c r="J22" s="557"/>
      <c r="K22" s="558"/>
      <c r="L22" s="559"/>
    </row>
    <row r="23" spans="2:12" x14ac:dyDescent="0.35">
      <c r="B23" s="562"/>
      <c r="C23" s="562"/>
      <c r="D23" s="562"/>
      <c r="E23" s="562"/>
      <c r="F23" s="556"/>
      <c r="G23" s="556"/>
      <c r="H23" s="556"/>
      <c r="I23" s="556"/>
      <c r="J23" s="557"/>
      <c r="K23" s="558"/>
      <c r="L23" s="559"/>
    </row>
    <row r="24" spans="2:12" ht="26.25" customHeight="1" x14ac:dyDescent="0.35">
      <c r="B24" s="562"/>
      <c r="C24" s="562"/>
      <c r="D24" s="562"/>
      <c r="E24" s="562"/>
      <c r="F24" s="556"/>
      <c r="G24" s="556"/>
      <c r="H24" s="556"/>
      <c r="I24" s="556"/>
      <c r="J24" s="557"/>
      <c r="K24" s="558"/>
      <c r="L24" s="559"/>
    </row>
    <row r="25" spans="2:12" x14ac:dyDescent="0.35">
      <c r="B25" s="562"/>
      <c r="C25" s="562"/>
      <c r="D25" s="562"/>
      <c r="E25" s="562"/>
      <c r="F25" s="556"/>
      <c r="G25" s="556"/>
      <c r="H25" s="556"/>
      <c r="I25" s="556"/>
      <c r="J25" s="557"/>
      <c r="K25" s="558"/>
      <c r="L25" s="559"/>
    </row>
    <row r="26" spans="2:12" ht="15.5" x14ac:dyDescent="0.35">
      <c r="B26" s="545"/>
      <c r="C26" s="545"/>
      <c r="D26" s="545"/>
      <c r="E26" s="545"/>
      <c r="F26" s="545"/>
      <c r="G26" s="545"/>
      <c r="H26" s="545"/>
      <c r="I26" s="545"/>
      <c r="J26" s="546"/>
      <c r="K26" s="547"/>
      <c r="L26" s="548"/>
    </row>
    <row r="27" spans="2:12" ht="15.5" x14ac:dyDescent="0.35">
      <c r="B27" s="550"/>
      <c r="C27" s="550"/>
      <c r="D27" s="550"/>
      <c r="E27" s="550"/>
      <c r="F27" s="550"/>
      <c r="G27" s="550"/>
      <c r="H27" s="550"/>
      <c r="I27" s="550"/>
      <c r="J27" s="551"/>
      <c r="K27" s="552"/>
      <c r="L27" s="548"/>
    </row>
    <row r="28" spans="2:12" x14ac:dyDescent="0.35">
      <c r="B28" s="553"/>
      <c r="C28" s="553"/>
      <c r="D28" s="553"/>
      <c r="E28" s="553"/>
      <c r="F28" s="554"/>
      <c r="G28" s="554"/>
      <c r="H28" s="554"/>
      <c r="I28" s="554"/>
      <c r="J28" s="555"/>
      <c r="K28" s="555"/>
      <c r="L28" s="548"/>
    </row>
    <row r="29" spans="2:12" x14ac:dyDescent="0.35">
      <c r="B29" s="562"/>
      <c r="C29" s="562"/>
      <c r="D29" s="562"/>
      <c r="E29" s="562"/>
      <c r="F29" s="556"/>
      <c r="G29" s="556"/>
      <c r="H29" s="556"/>
      <c r="I29" s="556"/>
      <c r="J29" s="557"/>
      <c r="K29" s="557"/>
      <c r="L29" s="559"/>
    </row>
    <row r="30" spans="2:12" ht="15.5" x14ac:dyDescent="0.35">
      <c r="B30" s="545"/>
      <c r="C30" s="545"/>
      <c r="D30" s="545"/>
      <c r="E30" s="545"/>
      <c r="F30" s="545"/>
      <c r="G30" s="545"/>
      <c r="H30" s="545"/>
      <c r="I30" s="545"/>
      <c r="J30" s="546"/>
      <c r="K30" s="547"/>
      <c r="L30" s="548"/>
    </row>
    <row r="31" spans="2:12" ht="15.5" x14ac:dyDescent="0.35">
      <c r="B31" s="550"/>
      <c r="C31" s="550"/>
      <c r="D31" s="550"/>
      <c r="E31" s="550"/>
      <c r="F31" s="550"/>
      <c r="G31" s="550"/>
      <c r="H31" s="550"/>
      <c r="I31" s="550"/>
      <c r="J31" s="551"/>
      <c r="K31" s="552"/>
      <c r="L31" s="548"/>
    </row>
    <row r="32" spans="2:12" ht="15.5" x14ac:dyDescent="0.35">
      <c r="B32" s="550"/>
      <c r="C32" s="550"/>
      <c r="D32" s="550"/>
      <c r="E32" s="550"/>
      <c r="F32" s="550"/>
      <c r="G32" s="550"/>
      <c r="H32" s="550"/>
      <c r="I32" s="550"/>
      <c r="J32" s="551"/>
      <c r="K32" s="552"/>
      <c r="L32" s="548"/>
    </row>
    <row r="33" spans="2:12" x14ac:dyDescent="0.35">
      <c r="B33" s="553"/>
      <c r="C33" s="553"/>
      <c r="D33" s="553"/>
      <c r="E33" s="553"/>
      <c r="F33" s="554"/>
      <c r="G33" s="554"/>
      <c r="H33" s="554"/>
      <c r="I33" s="554"/>
      <c r="J33" s="555"/>
      <c r="K33" s="555"/>
      <c r="L33" s="548"/>
    </row>
    <row r="34" spans="2:12" x14ac:dyDescent="0.35">
      <c r="B34" s="562"/>
      <c r="C34" s="562"/>
      <c r="D34" s="562"/>
      <c r="E34" s="562"/>
      <c r="F34" s="556"/>
      <c r="G34" s="556"/>
      <c r="H34" s="556"/>
      <c r="I34" s="556"/>
      <c r="J34" s="557"/>
      <c r="K34" s="557"/>
      <c r="L34" s="559"/>
    </row>
    <row r="35" spans="2:12" x14ac:dyDescent="0.35">
      <c r="B35" s="562"/>
      <c r="C35" s="562"/>
      <c r="D35" s="562"/>
      <c r="E35" s="562"/>
      <c r="F35" s="556"/>
      <c r="G35" s="556"/>
      <c r="H35" s="556"/>
      <c r="I35" s="556"/>
      <c r="J35" s="557"/>
      <c r="K35" s="557"/>
      <c r="L35" s="559"/>
    </row>
    <row r="36" spans="2:12" x14ac:dyDescent="0.35">
      <c r="B36" s="562"/>
      <c r="C36" s="562"/>
      <c r="D36" s="562"/>
      <c r="E36" s="562"/>
      <c r="F36" s="556"/>
      <c r="G36" s="556"/>
      <c r="H36" s="556"/>
      <c r="I36" s="556"/>
      <c r="J36" s="557"/>
      <c r="K36" s="557"/>
      <c r="L36" s="559"/>
    </row>
    <row r="37" spans="2:12" x14ac:dyDescent="0.35">
      <c r="B37" s="562"/>
      <c r="C37" s="562"/>
      <c r="D37" s="562"/>
      <c r="E37" s="562"/>
      <c r="F37" s="556"/>
      <c r="G37" s="556"/>
      <c r="H37" s="556"/>
      <c r="I37" s="556"/>
      <c r="J37" s="557"/>
      <c r="K37" s="557"/>
      <c r="L37" s="559"/>
    </row>
    <row r="38" spans="2:12" ht="15.5" x14ac:dyDescent="0.35">
      <c r="B38" s="545"/>
      <c r="C38" s="545"/>
      <c r="D38" s="545"/>
      <c r="E38" s="545"/>
      <c r="F38" s="545"/>
      <c r="G38" s="545"/>
      <c r="H38" s="545"/>
      <c r="I38" s="545"/>
      <c r="J38" s="546"/>
      <c r="K38" s="547"/>
      <c r="L38" s="548"/>
    </row>
    <row r="39" spans="2:12" ht="15.5" x14ac:dyDescent="0.35">
      <c r="B39" s="550"/>
      <c r="C39" s="550"/>
      <c r="D39" s="550"/>
      <c r="E39" s="550"/>
      <c r="F39" s="550"/>
      <c r="G39" s="550"/>
      <c r="H39" s="550"/>
      <c r="I39" s="550"/>
      <c r="J39" s="551"/>
      <c r="K39" s="552"/>
      <c r="L39" s="548"/>
    </row>
    <row r="40" spans="2:12" x14ac:dyDescent="0.35">
      <c r="B40" s="553"/>
      <c r="C40" s="553"/>
      <c r="D40" s="553"/>
      <c r="E40" s="553"/>
      <c r="F40" s="554"/>
      <c r="G40" s="554"/>
      <c r="H40" s="554"/>
      <c r="I40" s="554"/>
      <c r="J40" s="555"/>
      <c r="K40" s="555"/>
      <c r="L40" s="548"/>
    </row>
    <row r="41" spans="2:12" x14ac:dyDescent="0.35">
      <c r="B41" s="562"/>
      <c r="C41" s="562"/>
      <c r="D41" s="562"/>
      <c r="E41" s="562"/>
      <c r="F41" s="556"/>
      <c r="G41" s="556"/>
      <c r="H41" s="556"/>
      <c r="I41" s="556"/>
      <c r="J41" s="557"/>
      <c r="K41" s="557"/>
      <c r="L41" s="559"/>
    </row>
    <row r="42" spans="2:12" ht="15.5" x14ac:dyDescent="0.35">
      <c r="B42" s="545"/>
      <c r="C42" s="545"/>
      <c r="D42" s="545"/>
      <c r="E42" s="545"/>
      <c r="F42" s="545"/>
      <c r="G42" s="545"/>
      <c r="H42" s="545"/>
      <c r="I42" s="545"/>
      <c r="J42" s="546"/>
      <c r="K42" s="547"/>
      <c r="L42" s="548"/>
    </row>
    <row r="43" spans="2:12" ht="15.5" x14ac:dyDescent="0.35">
      <c r="B43" s="550"/>
      <c r="C43" s="550"/>
      <c r="D43" s="550"/>
      <c r="E43" s="550"/>
      <c r="F43" s="550"/>
      <c r="G43" s="550"/>
      <c r="H43" s="550"/>
      <c r="I43" s="550"/>
      <c r="J43" s="551"/>
      <c r="K43" s="552"/>
      <c r="L43" s="548"/>
    </row>
    <row r="44" spans="2:12" x14ac:dyDescent="0.35">
      <c r="B44" s="553"/>
      <c r="C44" s="553"/>
      <c r="D44" s="553"/>
      <c r="E44" s="553"/>
      <c r="F44" s="554"/>
      <c r="G44" s="554"/>
      <c r="H44" s="554"/>
      <c r="I44" s="554"/>
      <c r="J44" s="555"/>
      <c r="K44" s="555"/>
      <c r="L44" s="548"/>
    </row>
    <row r="45" spans="2:12" x14ac:dyDescent="0.35">
      <c r="B45" s="562"/>
      <c r="C45" s="562"/>
      <c r="D45" s="562"/>
      <c r="E45" s="562"/>
      <c r="F45" s="556"/>
      <c r="G45" s="556"/>
      <c r="H45" s="556"/>
      <c r="I45" s="556"/>
      <c r="J45" s="557"/>
      <c r="K45" s="557"/>
      <c r="L45" s="559"/>
    </row>
    <row r="46" spans="2:12" ht="15.5" x14ac:dyDescent="0.35">
      <c r="B46" s="563"/>
      <c r="C46" s="563"/>
      <c r="D46" s="563"/>
      <c r="E46" s="563"/>
      <c r="F46" s="560"/>
      <c r="G46" s="560"/>
      <c r="H46" s="560"/>
      <c r="I46" s="560"/>
      <c r="J46" s="561"/>
      <c r="K46" s="561"/>
      <c r="L46" s="564"/>
    </row>
    <row r="47" spans="2:12" x14ac:dyDescent="0.35">
      <c r="B47" s="556"/>
      <c r="C47" s="556"/>
      <c r="D47" s="556"/>
      <c r="E47" s="556"/>
      <c r="F47" s="556"/>
      <c r="G47" s="556"/>
      <c r="H47" s="556"/>
      <c r="I47" s="556"/>
      <c r="J47" s="556"/>
      <c r="K47" s="556"/>
      <c r="L47" s="556"/>
    </row>
    <row r="48" spans="2:12" x14ac:dyDescent="0.35">
      <c r="B48" s="556"/>
      <c r="C48" s="556"/>
      <c r="D48" s="556"/>
      <c r="E48" s="556"/>
      <c r="F48" s="556"/>
      <c r="G48" s="556"/>
      <c r="H48" s="556"/>
      <c r="I48" s="556"/>
      <c r="J48" s="556"/>
      <c r="K48" s="556"/>
      <c r="L48" s="556"/>
    </row>
    <row r="49" spans="2:12" x14ac:dyDescent="0.35">
      <c r="B49" s="556"/>
      <c r="C49" s="556"/>
      <c r="D49" s="556"/>
      <c r="E49" s="556"/>
      <c r="F49" s="556"/>
      <c r="G49" s="556"/>
      <c r="H49" s="556"/>
      <c r="I49" s="556"/>
      <c r="J49" s="565"/>
      <c r="K49" s="565"/>
      <c r="L49" s="548"/>
    </row>
    <row r="50" spans="2:12" x14ac:dyDescent="0.35">
      <c r="B50" s="556"/>
      <c r="C50" s="556"/>
      <c r="D50" s="556"/>
      <c r="E50" s="556"/>
      <c r="F50" s="556"/>
      <c r="G50" s="556"/>
      <c r="H50" s="556"/>
      <c r="I50" s="556"/>
      <c r="J50" s="565"/>
      <c r="K50" s="565"/>
      <c r="L50" s="548"/>
    </row>
    <row r="51" spans="2:12" x14ac:dyDescent="0.35">
      <c r="B51" s="556"/>
      <c r="C51" s="556"/>
      <c r="D51" s="556"/>
      <c r="E51" s="556"/>
      <c r="F51" s="556"/>
      <c r="G51" s="556"/>
      <c r="H51" s="556"/>
      <c r="I51" s="556"/>
      <c r="J51" s="556"/>
      <c r="K51" s="556"/>
      <c r="L51" s="556"/>
    </row>
    <row r="52" spans="2:12" x14ac:dyDescent="0.35">
      <c r="B52" s="556"/>
      <c r="C52" s="556"/>
      <c r="D52" s="556"/>
      <c r="E52" s="556"/>
      <c r="F52" s="556"/>
      <c r="G52" s="556"/>
      <c r="H52" s="556"/>
      <c r="I52" s="556"/>
      <c r="J52" s="556"/>
      <c r="K52" s="556"/>
      <c r="L52" s="556"/>
    </row>
    <row r="53" spans="2:12" x14ac:dyDescent="0.35">
      <c r="B53" s="556"/>
      <c r="C53" s="556"/>
      <c r="D53" s="556"/>
      <c r="E53" s="556"/>
      <c r="F53" s="556"/>
      <c r="G53" s="556"/>
      <c r="H53" s="556"/>
      <c r="I53" s="556"/>
      <c r="J53" s="556"/>
      <c r="K53" s="556"/>
      <c r="L53" s="556"/>
    </row>
    <row r="54" spans="2:12" x14ac:dyDescent="0.35">
      <c r="B54" s="556"/>
      <c r="C54" s="556"/>
      <c r="D54" s="556"/>
      <c r="E54" s="556"/>
      <c r="F54" s="556"/>
      <c r="G54" s="556"/>
      <c r="H54" s="556"/>
      <c r="I54" s="556"/>
      <c r="J54" s="565"/>
      <c r="K54" s="565"/>
      <c r="L54" s="548"/>
    </row>
    <row r="55" spans="2:12" x14ac:dyDescent="0.35">
      <c r="B55" s="556"/>
      <c r="C55" s="556"/>
      <c r="D55" s="556"/>
      <c r="E55" s="556"/>
      <c r="F55" s="556"/>
      <c r="G55" s="556"/>
      <c r="H55" s="556"/>
      <c r="I55" s="556"/>
      <c r="J55" s="565"/>
      <c r="K55" s="565"/>
      <c r="L55" s="548"/>
    </row>
    <row r="56" spans="2:12" x14ac:dyDescent="0.35">
      <c r="B56" s="556"/>
      <c r="C56" s="556"/>
      <c r="D56" s="556"/>
      <c r="E56" s="556"/>
      <c r="F56" s="556"/>
      <c r="G56" s="556"/>
      <c r="H56" s="556"/>
      <c r="I56" s="556"/>
      <c r="J56" s="565"/>
      <c r="K56" s="565"/>
      <c r="L56" s="548"/>
    </row>
    <row r="57" spans="2:12" x14ac:dyDescent="0.35">
      <c r="B57" s="556"/>
      <c r="C57" s="556"/>
      <c r="D57" s="556"/>
      <c r="E57" s="556"/>
      <c r="F57" s="556"/>
      <c r="G57" s="556"/>
      <c r="H57" s="556"/>
      <c r="I57" s="556"/>
      <c r="J57" s="565"/>
      <c r="K57" s="565"/>
      <c r="L57" s="548"/>
    </row>
    <row r="58" spans="2:12" x14ac:dyDescent="0.35">
      <c r="B58" s="556"/>
      <c r="C58" s="556"/>
      <c r="D58" s="556"/>
      <c r="E58" s="556"/>
      <c r="F58" s="556"/>
      <c r="G58" s="556"/>
      <c r="H58" s="556"/>
      <c r="I58" s="556"/>
      <c r="J58" s="565"/>
      <c r="K58" s="565"/>
      <c r="L58" s="548"/>
    </row>
    <row r="59" spans="2:12" x14ac:dyDescent="0.35">
      <c r="B59" s="556"/>
      <c r="C59" s="556"/>
      <c r="D59" s="556"/>
      <c r="E59" s="556"/>
      <c r="F59" s="556"/>
      <c r="G59" s="556"/>
      <c r="H59" s="556"/>
      <c r="I59" s="556"/>
      <c r="J59" s="565"/>
      <c r="K59" s="565"/>
      <c r="L59" s="548"/>
    </row>
    <row r="60" spans="2:12" x14ac:dyDescent="0.35">
      <c r="B60" s="556"/>
      <c r="C60" s="556"/>
      <c r="D60" s="556"/>
      <c r="E60" s="556"/>
      <c r="F60" s="556"/>
      <c r="G60" s="556"/>
      <c r="H60" s="556"/>
      <c r="I60" s="556"/>
      <c r="J60" s="565"/>
      <c r="K60" s="565"/>
      <c r="L60" s="548"/>
    </row>
    <row r="61" spans="2:12" x14ac:dyDescent="0.35">
      <c r="B61" s="556"/>
      <c r="C61" s="556"/>
      <c r="D61" s="556"/>
      <c r="E61" s="556"/>
      <c r="F61" s="556"/>
      <c r="G61" s="556"/>
      <c r="H61" s="556"/>
      <c r="I61" s="556"/>
      <c r="J61" s="565"/>
      <c r="K61" s="565"/>
      <c r="L61" s="548"/>
    </row>
    <row r="62" spans="2:12" x14ac:dyDescent="0.35">
      <c r="B62" s="556"/>
      <c r="C62" s="556"/>
      <c r="D62" s="556"/>
      <c r="E62" s="556"/>
      <c r="F62" s="556"/>
      <c r="G62" s="556"/>
      <c r="H62" s="556"/>
      <c r="I62" s="556"/>
      <c r="J62" s="565"/>
      <c r="K62" s="565"/>
      <c r="L62" s="548"/>
    </row>
    <row r="63" spans="2:12" x14ac:dyDescent="0.35">
      <c r="B63" s="556"/>
      <c r="C63" s="556"/>
      <c r="D63" s="556"/>
      <c r="E63" s="556"/>
      <c r="F63" s="556"/>
      <c r="G63" s="556"/>
      <c r="H63" s="556"/>
      <c r="I63" s="556"/>
      <c r="J63" s="565"/>
      <c r="K63" s="565"/>
      <c r="L63" s="548"/>
    </row>
    <row r="64" spans="2:12" x14ac:dyDescent="0.35">
      <c r="B64" s="556"/>
      <c r="C64" s="556"/>
      <c r="D64" s="556"/>
      <c r="E64" s="556"/>
      <c r="F64" s="556"/>
      <c r="G64" s="556"/>
      <c r="H64" s="556"/>
      <c r="I64" s="556"/>
      <c r="J64" s="565"/>
      <c r="K64" s="565"/>
      <c r="L64" s="548"/>
    </row>
    <row r="65" spans="2:12" x14ac:dyDescent="0.35">
      <c r="B65" s="556"/>
      <c r="C65" s="556"/>
      <c r="D65" s="556"/>
      <c r="E65" s="556"/>
      <c r="F65" s="556"/>
      <c r="G65" s="556"/>
      <c r="H65" s="556"/>
      <c r="I65" s="556"/>
      <c r="J65" s="565"/>
      <c r="K65" s="565"/>
      <c r="L65" s="548"/>
    </row>
    <row r="66" spans="2:12" x14ac:dyDescent="0.35">
      <c r="B66" s="556"/>
      <c r="C66" s="556"/>
      <c r="D66" s="556"/>
      <c r="E66" s="556"/>
      <c r="F66" s="556"/>
      <c r="G66" s="556"/>
      <c r="H66" s="556"/>
      <c r="I66" s="556"/>
      <c r="J66" s="565"/>
      <c r="K66" s="565"/>
      <c r="L66" s="548"/>
    </row>
    <row r="67" spans="2:12" x14ac:dyDescent="0.35">
      <c r="B67" s="556"/>
      <c r="C67" s="556"/>
      <c r="D67" s="556"/>
      <c r="E67" s="556"/>
      <c r="F67" s="556"/>
      <c r="G67" s="556"/>
      <c r="H67" s="556"/>
      <c r="I67" s="556"/>
      <c r="J67" s="565"/>
      <c r="K67" s="565"/>
      <c r="L67" s="548"/>
    </row>
    <row r="68" spans="2:12" x14ac:dyDescent="0.35">
      <c r="B68" s="556"/>
      <c r="C68" s="556"/>
      <c r="D68" s="556"/>
      <c r="E68" s="556"/>
      <c r="F68" s="556"/>
      <c r="G68" s="556"/>
      <c r="H68" s="556"/>
      <c r="I68" s="556"/>
      <c r="J68" s="565"/>
      <c r="K68" s="565"/>
      <c r="L68" s="548"/>
    </row>
    <row r="69" spans="2:12" x14ac:dyDescent="0.35">
      <c r="B69" s="556"/>
      <c r="C69" s="556"/>
      <c r="D69" s="556"/>
      <c r="E69" s="556"/>
      <c r="F69" s="556"/>
      <c r="G69" s="556"/>
      <c r="H69" s="556"/>
      <c r="I69" s="556"/>
      <c r="J69" s="565"/>
      <c r="K69" s="565"/>
      <c r="L69" s="548"/>
    </row>
    <row r="70" spans="2:12" x14ac:dyDescent="0.35">
      <c r="B70" s="556"/>
      <c r="C70" s="556"/>
      <c r="D70" s="556"/>
      <c r="E70" s="556"/>
      <c r="F70" s="556"/>
      <c r="G70" s="556"/>
      <c r="H70" s="556"/>
      <c r="I70" s="556"/>
      <c r="J70" s="565"/>
      <c r="K70" s="565"/>
      <c r="L70" s="548"/>
    </row>
    <row r="71" spans="2:12" x14ac:dyDescent="0.35">
      <c r="B71" s="556"/>
      <c r="C71" s="556"/>
      <c r="D71" s="556"/>
      <c r="E71" s="556"/>
      <c r="F71" s="556"/>
      <c r="G71" s="556"/>
      <c r="H71" s="556"/>
      <c r="I71" s="556"/>
      <c r="J71" s="565"/>
      <c r="K71" s="565"/>
      <c r="L71" s="548"/>
    </row>
    <row r="72" spans="2:12" x14ac:dyDescent="0.35">
      <c r="B72" s="556"/>
      <c r="C72" s="556"/>
      <c r="D72" s="556"/>
      <c r="E72" s="556"/>
      <c r="F72" s="556"/>
      <c r="G72" s="556"/>
      <c r="H72" s="556"/>
      <c r="I72" s="556"/>
      <c r="J72" s="565"/>
      <c r="K72" s="565"/>
      <c r="L72" s="548"/>
    </row>
    <row r="73" spans="2:12" x14ac:dyDescent="0.35">
      <c r="B73" s="556"/>
      <c r="C73" s="556"/>
      <c r="D73" s="556"/>
      <c r="E73" s="556"/>
      <c r="F73" s="556"/>
      <c r="G73" s="556"/>
      <c r="H73" s="556"/>
      <c r="I73" s="556"/>
      <c r="J73" s="565"/>
      <c r="K73" s="565"/>
      <c r="L73" s="548"/>
    </row>
    <row r="74" spans="2:12" x14ac:dyDescent="0.35">
      <c r="B74" s="556"/>
      <c r="C74" s="556"/>
      <c r="D74" s="556"/>
      <c r="E74" s="556"/>
      <c r="F74" s="556"/>
      <c r="G74" s="556"/>
      <c r="H74" s="556"/>
      <c r="I74" s="556"/>
      <c r="J74" s="565"/>
      <c r="K74" s="565"/>
      <c r="L74" s="548"/>
    </row>
    <row r="75" spans="2:12" x14ac:dyDescent="0.35">
      <c r="B75" s="556"/>
      <c r="C75" s="556"/>
      <c r="D75" s="556"/>
      <c r="E75" s="556"/>
      <c r="F75" s="556"/>
      <c r="G75" s="556"/>
      <c r="H75" s="556"/>
      <c r="I75" s="556"/>
      <c r="J75" s="565"/>
      <c r="K75" s="565"/>
      <c r="L75" s="548"/>
    </row>
    <row r="76" spans="2:12" x14ac:dyDescent="0.35">
      <c r="B76" s="556"/>
      <c r="C76" s="556"/>
      <c r="D76" s="556"/>
      <c r="E76" s="556"/>
      <c r="F76" s="556"/>
      <c r="G76" s="556"/>
      <c r="H76" s="556"/>
      <c r="I76" s="556"/>
      <c r="J76" s="565"/>
      <c r="K76" s="565"/>
      <c r="L76" s="548"/>
    </row>
    <row r="77" spans="2:12" x14ac:dyDescent="0.35">
      <c r="B77" s="556"/>
      <c r="C77" s="556"/>
      <c r="D77" s="556"/>
      <c r="E77" s="556"/>
      <c r="F77" s="556"/>
      <c r="G77" s="556"/>
      <c r="H77" s="556"/>
      <c r="I77" s="556"/>
      <c r="J77" s="565"/>
      <c r="K77" s="565"/>
      <c r="L77" s="548"/>
    </row>
    <row r="78" spans="2:12" x14ac:dyDescent="0.35">
      <c r="B78" s="556"/>
      <c r="C78" s="556"/>
      <c r="D78" s="556"/>
      <c r="E78" s="556"/>
      <c r="F78" s="556"/>
      <c r="G78" s="556"/>
      <c r="H78" s="556"/>
      <c r="I78" s="556"/>
      <c r="J78" s="565"/>
      <c r="K78" s="565"/>
      <c r="L78" s="548"/>
    </row>
    <row r="79" spans="2:12" x14ac:dyDescent="0.35">
      <c r="B79" s="556"/>
      <c r="C79" s="556"/>
      <c r="D79" s="556"/>
      <c r="E79" s="556"/>
      <c r="F79" s="556"/>
      <c r="G79" s="556"/>
      <c r="H79" s="556"/>
      <c r="I79" s="556"/>
      <c r="J79" s="565"/>
      <c r="K79" s="565"/>
      <c r="L79" s="548"/>
    </row>
    <row r="80" spans="2:12" x14ac:dyDescent="0.35">
      <c r="B80" s="556"/>
      <c r="C80" s="556"/>
      <c r="D80" s="556"/>
      <c r="E80" s="556"/>
      <c r="F80" s="556"/>
      <c r="G80" s="556"/>
      <c r="H80" s="556"/>
      <c r="I80" s="556"/>
      <c r="J80" s="565"/>
      <c r="K80" s="565"/>
      <c r="L80" s="548"/>
    </row>
    <row r="81" spans="2:12" x14ac:dyDescent="0.35">
      <c r="B81" s="556"/>
      <c r="C81" s="556"/>
      <c r="D81" s="556"/>
      <c r="E81" s="556"/>
      <c r="F81" s="556"/>
      <c r="G81" s="556"/>
      <c r="H81" s="556"/>
      <c r="I81" s="556"/>
      <c r="J81" s="565"/>
      <c r="K81" s="565"/>
      <c r="L81" s="548"/>
    </row>
    <row r="82" spans="2:12" x14ac:dyDescent="0.35">
      <c r="B82" s="556"/>
      <c r="C82" s="556"/>
      <c r="D82" s="556"/>
      <c r="E82" s="556"/>
      <c r="F82" s="556"/>
      <c r="G82" s="556"/>
      <c r="H82" s="556"/>
      <c r="I82" s="556"/>
      <c r="J82" s="565"/>
      <c r="K82" s="565"/>
      <c r="L82" s="548"/>
    </row>
    <row r="83" spans="2:12" x14ac:dyDescent="0.35">
      <c r="B83" s="556"/>
      <c r="C83" s="556"/>
      <c r="D83" s="556"/>
      <c r="E83" s="556"/>
      <c r="F83" s="556"/>
      <c r="G83" s="556"/>
      <c r="H83" s="556"/>
      <c r="I83" s="556"/>
      <c r="J83" s="565"/>
      <c r="K83" s="565"/>
      <c r="L83" s="548"/>
    </row>
    <row r="84" spans="2:12" x14ac:dyDescent="0.35">
      <c r="B84" s="556"/>
      <c r="C84" s="556"/>
      <c r="D84" s="556"/>
      <c r="E84" s="556"/>
      <c r="F84" s="556"/>
      <c r="G84" s="556"/>
      <c r="H84" s="556"/>
      <c r="I84" s="556"/>
      <c r="J84" s="565"/>
      <c r="K84" s="565"/>
      <c r="L84" s="548"/>
    </row>
    <row r="85" spans="2:12" x14ac:dyDescent="0.35">
      <c r="B85" s="556"/>
      <c r="C85" s="556"/>
      <c r="D85" s="556"/>
      <c r="E85" s="556"/>
      <c r="F85" s="556"/>
      <c r="G85" s="556"/>
      <c r="H85" s="556"/>
      <c r="I85" s="556"/>
      <c r="J85" s="565"/>
      <c r="K85" s="565"/>
      <c r="L85" s="548"/>
    </row>
    <row r="86" spans="2:12" x14ac:dyDescent="0.35">
      <c r="B86" s="556"/>
      <c r="C86" s="556"/>
      <c r="D86" s="556"/>
      <c r="E86" s="556"/>
      <c r="F86" s="556"/>
      <c r="G86" s="556"/>
      <c r="H86" s="556"/>
      <c r="I86" s="556"/>
      <c r="J86" s="565"/>
      <c r="K86" s="565"/>
      <c r="L86" s="548"/>
    </row>
    <row r="87" spans="2:12" x14ac:dyDescent="0.35">
      <c r="B87" s="556"/>
      <c r="C87" s="556"/>
      <c r="D87" s="556"/>
      <c r="E87" s="556"/>
      <c r="F87" s="556"/>
      <c r="G87" s="556"/>
      <c r="H87" s="556"/>
      <c r="I87" s="556"/>
      <c r="J87" s="565"/>
      <c r="K87" s="565"/>
      <c r="L87" s="548"/>
    </row>
    <row r="88" spans="2:12" x14ac:dyDescent="0.35">
      <c r="B88" s="556"/>
      <c r="C88" s="556"/>
      <c r="D88" s="556"/>
      <c r="E88" s="556"/>
      <c r="F88" s="556"/>
      <c r="G88" s="556"/>
      <c r="H88" s="556"/>
      <c r="I88" s="556"/>
      <c r="J88" s="565"/>
      <c r="K88" s="565"/>
      <c r="L88" s="548"/>
    </row>
    <row r="89" spans="2:12" x14ac:dyDescent="0.35">
      <c r="B89" s="556"/>
      <c r="C89" s="556"/>
      <c r="D89" s="556"/>
      <c r="E89" s="556"/>
      <c r="F89" s="556"/>
      <c r="G89" s="556"/>
      <c r="H89" s="556"/>
      <c r="I89" s="556"/>
      <c r="J89" s="565"/>
      <c r="K89" s="565"/>
      <c r="L89" s="548"/>
    </row>
    <row r="90" spans="2:12" x14ac:dyDescent="0.35">
      <c r="B90" s="556"/>
      <c r="C90" s="556"/>
      <c r="D90" s="556"/>
      <c r="E90" s="556"/>
      <c r="F90" s="556"/>
      <c r="G90" s="556"/>
      <c r="H90" s="556"/>
      <c r="I90" s="556"/>
      <c r="J90" s="565"/>
      <c r="K90" s="565"/>
      <c r="L90" s="548"/>
    </row>
    <row r="91" spans="2:12" x14ac:dyDescent="0.35">
      <c r="B91" s="556"/>
      <c r="C91" s="556"/>
      <c r="D91" s="556"/>
      <c r="E91" s="556"/>
      <c r="F91" s="556"/>
      <c r="G91" s="556"/>
      <c r="H91" s="556"/>
      <c r="I91" s="556"/>
      <c r="J91" s="565"/>
      <c r="K91" s="565"/>
      <c r="L91" s="548"/>
    </row>
    <row r="92" spans="2:12" x14ac:dyDescent="0.35">
      <c r="B92" s="556"/>
      <c r="C92" s="556"/>
      <c r="D92" s="556"/>
      <c r="E92" s="556"/>
      <c r="F92" s="556"/>
      <c r="G92" s="556"/>
      <c r="H92" s="556"/>
      <c r="I92" s="556"/>
      <c r="J92" s="565"/>
      <c r="K92" s="565"/>
      <c r="L92" s="548"/>
    </row>
    <row r="93" spans="2:12" x14ac:dyDescent="0.35">
      <c r="B93" s="556"/>
      <c r="C93" s="556"/>
      <c r="D93" s="556"/>
      <c r="E93" s="556"/>
      <c r="F93" s="556"/>
      <c r="G93" s="556"/>
      <c r="H93" s="556"/>
      <c r="I93" s="556"/>
      <c r="J93" s="565"/>
      <c r="K93" s="565"/>
      <c r="L93" s="548"/>
    </row>
    <row r="94" spans="2:12" x14ac:dyDescent="0.35">
      <c r="B94" s="556"/>
      <c r="C94" s="556"/>
      <c r="D94" s="556"/>
      <c r="E94" s="556"/>
      <c r="F94" s="556"/>
      <c r="G94" s="556"/>
      <c r="H94" s="556"/>
      <c r="I94" s="556"/>
      <c r="J94" s="565"/>
      <c r="K94" s="565"/>
      <c r="L94" s="548"/>
    </row>
    <row r="95" spans="2:12" x14ac:dyDescent="0.35">
      <c r="B95" s="556"/>
      <c r="C95" s="556"/>
      <c r="D95" s="556"/>
      <c r="E95" s="556"/>
      <c r="F95" s="556"/>
      <c r="G95" s="556"/>
      <c r="H95" s="556"/>
      <c r="I95" s="556"/>
      <c r="J95" s="565"/>
      <c r="K95" s="565"/>
      <c r="L95" s="548"/>
    </row>
    <row r="96" spans="2:12" x14ac:dyDescent="0.35">
      <c r="B96" s="556"/>
      <c r="C96" s="556"/>
      <c r="D96" s="556"/>
      <c r="E96" s="556"/>
      <c r="F96" s="556"/>
      <c r="G96" s="556"/>
      <c r="H96" s="556"/>
      <c r="I96" s="556"/>
      <c r="J96" s="565"/>
      <c r="K96" s="565"/>
      <c r="L96" s="548"/>
    </row>
    <row r="97" spans="2:12" x14ac:dyDescent="0.35">
      <c r="B97" s="556"/>
      <c r="C97" s="556"/>
      <c r="D97" s="556"/>
      <c r="E97" s="556"/>
      <c r="F97" s="556"/>
      <c r="G97" s="556"/>
      <c r="H97" s="556"/>
      <c r="I97" s="556"/>
      <c r="J97" s="565"/>
      <c r="K97" s="565"/>
      <c r="L97" s="548"/>
    </row>
    <row r="98" spans="2:12" x14ac:dyDescent="0.35">
      <c r="B98" s="556"/>
      <c r="C98" s="556"/>
      <c r="D98" s="556"/>
      <c r="E98" s="556"/>
      <c r="F98" s="556"/>
      <c r="G98" s="556"/>
      <c r="H98" s="556"/>
      <c r="I98" s="556"/>
      <c r="J98" s="565"/>
      <c r="K98" s="556"/>
      <c r="L98" s="548"/>
    </row>
    <row r="99" spans="2:12" x14ac:dyDescent="0.35">
      <c r="B99" s="556"/>
      <c r="C99" s="556"/>
      <c r="D99" s="556"/>
      <c r="E99" s="556"/>
      <c r="F99" s="556"/>
      <c r="G99" s="556"/>
      <c r="H99" s="556"/>
      <c r="I99" s="556"/>
      <c r="J99" s="556"/>
      <c r="K99" s="556"/>
      <c r="L99" s="548"/>
    </row>
    <row r="100" spans="2:12" x14ac:dyDescent="0.35">
      <c r="B100" s="556"/>
      <c r="C100" s="556"/>
      <c r="D100" s="556"/>
      <c r="E100" s="556"/>
      <c r="F100" s="556"/>
      <c r="G100" s="556"/>
      <c r="H100" s="556"/>
      <c r="I100" s="556"/>
      <c r="J100" s="556"/>
      <c r="K100" s="556"/>
      <c r="L100" s="548"/>
    </row>
    <row r="101" spans="2:12" x14ac:dyDescent="0.35">
      <c r="B101" s="556"/>
      <c r="C101" s="556"/>
      <c r="D101" s="556"/>
      <c r="E101" s="556"/>
      <c r="F101" s="556"/>
      <c r="G101" s="556"/>
      <c r="H101" s="556"/>
      <c r="I101" s="556"/>
      <c r="J101" s="556"/>
      <c r="K101" s="556"/>
      <c r="L101" s="548"/>
    </row>
    <row r="102" spans="2:12" x14ac:dyDescent="0.35">
      <c r="B102" s="556"/>
      <c r="C102" s="556"/>
      <c r="D102" s="556"/>
      <c r="E102" s="556"/>
      <c r="F102" s="556"/>
      <c r="G102" s="556"/>
      <c r="H102" s="556"/>
      <c r="I102" s="556"/>
      <c r="J102" s="556"/>
      <c r="K102" s="556"/>
      <c r="L102" s="548"/>
    </row>
    <row r="103" spans="2:12" x14ac:dyDescent="0.35">
      <c r="B103" s="556"/>
      <c r="C103" s="556"/>
      <c r="D103" s="556"/>
      <c r="E103" s="556"/>
      <c r="F103" s="556"/>
      <c r="G103" s="556"/>
      <c r="H103" s="556"/>
      <c r="I103" s="556"/>
      <c r="J103" s="556"/>
      <c r="K103" s="556"/>
      <c r="L103" s="548"/>
    </row>
    <row r="104" spans="2:12" x14ac:dyDescent="0.35">
      <c r="B104" s="556"/>
      <c r="C104" s="556"/>
      <c r="D104" s="556"/>
      <c r="E104" s="556"/>
      <c r="F104" s="556"/>
      <c r="G104" s="556"/>
      <c r="H104" s="556"/>
      <c r="I104" s="556"/>
      <c r="J104" s="556"/>
      <c r="K104" s="556"/>
      <c r="L104" s="548"/>
    </row>
    <row r="105" spans="2:12" x14ac:dyDescent="0.35">
      <c r="B105" s="556"/>
      <c r="C105" s="556"/>
      <c r="D105" s="556"/>
      <c r="E105" s="556"/>
      <c r="F105" s="556"/>
      <c r="G105" s="556"/>
      <c r="H105" s="556"/>
      <c r="I105" s="556"/>
      <c r="J105" s="556"/>
      <c r="K105" s="556"/>
      <c r="L105" s="548"/>
    </row>
    <row r="106" spans="2:12" x14ac:dyDescent="0.35">
      <c r="B106" s="556"/>
      <c r="C106" s="556"/>
      <c r="D106" s="556"/>
      <c r="E106" s="556"/>
      <c r="F106" s="556"/>
      <c r="G106" s="556"/>
      <c r="H106" s="556"/>
      <c r="I106" s="556"/>
      <c r="J106" s="556"/>
      <c r="K106" s="556"/>
      <c r="L106" s="548"/>
    </row>
    <row r="107" spans="2:12" x14ac:dyDescent="0.35">
      <c r="B107" s="556"/>
      <c r="C107" s="556"/>
      <c r="D107" s="556"/>
      <c r="E107" s="556"/>
      <c r="F107" s="556"/>
      <c r="G107" s="556"/>
      <c r="H107" s="556"/>
      <c r="I107" s="556"/>
      <c r="J107" s="556"/>
      <c r="K107" s="556"/>
      <c r="L107" s="548"/>
    </row>
    <row r="108" spans="2:12" x14ac:dyDescent="0.35">
      <c r="B108" s="556"/>
      <c r="C108" s="556"/>
      <c r="D108" s="556"/>
      <c r="E108" s="556"/>
      <c r="F108" s="556"/>
      <c r="G108" s="556"/>
      <c r="H108" s="556"/>
      <c r="I108" s="556"/>
      <c r="J108" s="556"/>
      <c r="K108" s="556"/>
      <c r="L108" s="548"/>
    </row>
    <row r="109" spans="2:12" x14ac:dyDescent="0.35">
      <c r="B109" s="556"/>
      <c r="C109" s="556"/>
      <c r="D109" s="556"/>
      <c r="E109" s="556"/>
      <c r="F109" s="556"/>
      <c r="G109" s="556"/>
      <c r="H109" s="556"/>
      <c r="I109" s="556"/>
      <c r="J109" s="556"/>
      <c r="K109" s="556"/>
      <c r="L109" s="548"/>
    </row>
    <row r="110" spans="2:12" x14ac:dyDescent="0.35">
      <c r="B110" s="556"/>
      <c r="C110" s="556"/>
      <c r="D110" s="556"/>
      <c r="E110" s="556"/>
      <c r="F110" s="556"/>
      <c r="G110" s="556"/>
      <c r="H110" s="556"/>
      <c r="I110" s="556"/>
      <c r="J110" s="556"/>
      <c r="K110" s="556"/>
      <c r="L110" s="548"/>
    </row>
    <row r="111" spans="2:12" x14ac:dyDescent="0.35">
      <c r="B111" s="556"/>
      <c r="C111" s="556"/>
      <c r="D111" s="556"/>
      <c r="E111" s="556"/>
      <c r="F111" s="556"/>
      <c r="G111" s="556"/>
      <c r="H111" s="556"/>
      <c r="I111" s="556"/>
      <c r="J111" s="556"/>
      <c r="K111" s="556"/>
      <c r="L111" s="548"/>
    </row>
    <row r="112" spans="2:12" x14ac:dyDescent="0.35">
      <c r="B112" s="556"/>
      <c r="C112" s="556"/>
      <c r="D112" s="556"/>
      <c r="E112" s="556"/>
      <c r="F112" s="556"/>
      <c r="G112" s="556"/>
      <c r="H112" s="556"/>
      <c r="I112" s="556"/>
      <c r="J112" s="556"/>
      <c r="K112" s="556"/>
      <c r="L112" s="548"/>
    </row>
    <row r="113" spans="2:12" x14ac:dyDescent="0.35">
      <c r="B113" s="556"/>
      <c r="C113" s="556"/>
      <c r="D113" s="556"/>
      <c r="E113" s="556"/>
      <c r="F113" s="556"/>
      <c r="G113" s="556"/>
      <c r="H113" s="556"/>
      <c r="I113" s="556"/>
      <c r="J113" s="556"/>
      <c r="K113" s="556"/>
      <c r="L113" s="548"/>
    </row>
    <row r="114" spans="2:12" x14ac:dyDescent="0.35">
      <c r="B114" s="556"/>
      <c r="C114" s="556"/>
      <c r="D114" s="556"/>
      <c r="E114" s="556"/>
      <c r="F114" s="556"/>
      <c r="G114" s="556"/>
      <c r="H114" s="556"/>
      <c r="I114" s="556"/>
      <c r="J114" s="556"/>
      <c r="K114" s="556"/>
      <c r="L114" s="548"/>
    </row>
    <row r="115" spans="2:12" x14ac:dyDescent="0.35">
      <c r="B115" s="556"/>
      <c r="C115" s="556"/>
      <c r="D115" s="556"/>
      <c r="E115" s="556"/>
      <c r="F115" s="556"/>
      <c r="G115" s="556"/>
      <c r="H115" s="556"/>
      <c r="I115" s="556"/>
      <c r="J115" s="556"/>
      <c r="K115" s="556"/>
      <c r="L115" s="548"/>
    </row>
    <row r="116" spans="2:12" x14ac:dyDescent="0.35">
      <c r="B116" s="556"/>
      <c r="C116" s="556"/>
      <c r="D116" s="556"/>
      <c r="E116" s="556"/>
      <c r="F116" s="556"/>
      <c r="G116" s="556"/>
      <c r="H116" s="556"/>
      <c r="I116" s="556"/>
      <c r="J116" s="556"/>
      <c r="K116" s="556"/>
      <c r="L116" s="548"/>
    </row>
    <row r="117" spans="2:12" x14ac:dyDescent="0.35">
      <c r="B117" s="556"/>
      <c r="C117" s="556"/>
      <c r="D117" s="556"/>
      <c r="E117" s="556"/>
      <c r="F117" s="556"/>
      <c r="G117" s="556"/>
      <c r="H117" s="556"/>
      <c r="I117" s="556"/>
      <c r="J117" s="556"/>
      <c r="K117" s="556"/>
      <c r="L117" s="548"/>
    </row>
    <row r="118" spans="2:12" x14ac:dyDescent="0.35">
      <c r="B118" s="556"/>
      <c r="C118" s="556"/>
      <c r="D118" s="556"/>
      <c r="E118" s="556"/>
      <c r="F118" s="556"/>
      <c r="G118" s="556"/>
      <c r="H118" s="556"/>
      <c r="I118" s="556"/>
      <c r="J118" s="556"/>
      <c r="K118" s="556"/>
      <c r="L118" s="548"/>
    </row>
    <row r="119" spans="2:12" x14ac:dyDescent="0.35">
      <c r="B119" s="556"/>
      <c r="C119" s="556"/>
      <c r="D119" s="556"/>
      <c r="E119" s="556"/>
      <c r="F119" s="556"/>
      <c r="G119" s="556"/>
      <c r="H119" s="556"/>
      <c r="I119" s="556"/>
      <c r="J119" s="556"/>
      <c r="K119" s="556"/>
      <c r="L119" s="548"/>
    </row>
    <row r="120" spans="2:12" x14ac:dyDescent="0.35">
      <c r="B120" s="556"/>
      <c r="C120" s="556"/>
      <c r="D120" s="556"/>
      <c r="E120" s="556"/>
      <c r="F120" s="556"/>
      <c r="G120" s="556"/>
      <c r="H120" s="556"/>
      <c r="I120" s="556"/>
      <c r="J120" s="556"/>
      <c r="K120" s="556"/>
      <c r="L120" s="548"/>
    </row>
    <row r="121" spans="2:12" x14ac:dyDescent="0.35">
      <c r="B121" s="556"/>
      <c r="C121" s="556"/>
      <c r="D121" s="556"/>
      <c r="E121" s="556"/>
      <c r="F121" s="556"/>
      <c r="G121" s="556"/>
      <c r="H121" s="556"/>
      <c r="I121" s="556"/>
      <c r="J121" s="556"/>
      <c r="K121" s="556"/>
      <c r="L121" s="548"/>
    </row>
    <row r="122" spans="2:12" x14ac:dyDescent="0.35">
      <c r="B122" s="556"/>
      <c r="C122" s="556"/>
      <c r="D122" s="556"/>
      <c r="E122" s="556"/>
      <c r="F122" s="556"/>
      <c r="G122" s="556"/>
      <c r="H122" s="556"/>
      <c r="I122" s="556"/>
      <c r="J122" s="556"/>
      <c r="K122" s="556"/>
      <c r="L122" s="548"/>
    </row>
    <row r="123" spans="2:12" x14ac:dyDescent="0.35">
      <c r="B123" s="556"/>
      <c r="C123" s="556"/>
      <c r="D123" s="556"/>
      <c r="E123" s="556"/>
      <c r="F123" s="556"/>
      <c r="G123" s="556"/>
      <c r="H123" s="556"/>
      <c r="I123" s="556"/>
      <c r="J123" s="556"/>
      <c r="K123" s="556"/>
      <c r="L123" s="548"/>
    </row>
    <row r="124" spans="2:12" x14ac:dyDescent="0.35">
      <c r="B124" s="556"/>
      <c r="C124" s="556"/>
      <c r="D124" s="556"/>
      <c r="E124" s="556"/>
      <c r="F124" s="556"/>
      <c r="G124" s="556"/>
      <c r="H124" s="556"/>
      <c r="I124" s="556"/>
      <c r="J124" s="556"/>
      <c r="K124" s="556"/>
      <c r="L124" s="548"/>
    </row>
    <row r="125" spans="2:12" x14ac:dyDescent="0.35">
      <c r="B125" s="556"/>
      <c r="C125" s="556"/>
      <c r="D125" s="556"/>
      <c r="E125" s="556"/>
      <c r="F125" s="556"/>
      <c r="G125" s="556"/>
      <c r="H125" s="556"/>
      <c r="I125" s="556"/>
      <c r="J125" s="556"/>
      <c r="K125" s="556"/>
      <c r="L125" s="548"/>
    </row>
    <row r="126" spans="2:12" x14ac:dyDescent="0.35">
      <c r="B126" s="556"/>
      <c r="C126" s="556"/>
      <c r="D126" s="556"/>
      <c r="E126" s="556"/>
      <c r="F126" s="556"/>
      <c r="G126" s="556"/>
      <c r="H126" s="556"/>
      <c r="I126" s="556"/>
      <c r="J126" s="556"/>
      <c r="K126" s="556"/>
      <c r="L126" s="548"/>
    </row>
    <row r="127" spans="2:12" x14ac:dyDescent="0.35">
      <c r="B127" s="556"/>
      <c r="C127" s="556"/>
      <c r="D127" s="556"/>
      <c r="E127" s="556"/>
      <c r="F127" s="556"/>
      <c r="G127" s="556"/>
      <c r="H127" s="556"/>
      <c r="I127" s="556"/>
      <c r="J127" s="556"/>
      <c r="K127" s="556"/>
      <c r="L127" s="548"/>
    </row>
    <row r="128" spans="2:12" x14ac:dyDescent="0.35">
      <c r="B128" s="556"/>
      <c r="C128" s="556"/>
      <c r="D128" s="556"/>
      <c r="E128" s="556"/>
      <c r="F128" s="556"/>
      <c r="G128" s="556"/>
      <c r="H128" s="556"/>
      <c r="I128" s="556"/>
      <c r="J128" s="556"/>
      <c r="K128" s="556"/>
      <c r="L128" s="548"/>
    </row>
    <row r="129" spans="2:12" x14ac:dyDescent="0.35">
      <c r="B129" s="556"/>
      <c r="C129" s="556"/>
      <c r="D129" s="556"/>
      <c r="E129" s="556"/>
      <c r="F129" s="556"/>
      <c r="G129" s="556"/>
      <c r="H129" s="556"/>
      <c r="I129" s="556"/>
      <c r="J129" s="556"/>
      <c r="K129" s="556"/>
      <c r="L129" s="548"/>
    </row>
    <row r="130" spans="2:12" x14ac:dyDescent="0.35">
      <c r="B130" s="556"/>
      <c r="C130" s="556"/>
      <c r="D130" s="556"/>
      <c r="E130" s="556"/>
      <c r="F130" s="556"/>
      <c r="G130" s="556"/>
      <c r="H130" s="556"/>
      <c r="I130" s="556"/>
      <c r="J130" s="556"/>
      <c r="K130" s="556"/>
      <c r="L130" s="548"/>
    </row>
    <row r="131" spans="2:12" x14ac:dyDescent="0.35">
      <c r="B131" s="556"/>
      <c r="C131" s="556"/>
      <c r="D131" s="556"/>
      <c r="E131" s="556"/>
      <c r="F131" s="556"/>
      <c r="G131" s="556"/>
      <c r="H131" s="556"/>
      <c r="I131" s="556"/>
      <c r="J131" s="556"/>
      <c r="K131" s="556"/>
      <c r="L131" s="548"/>
    </row>
    <row r="132" spans="2:12" x14ac:dyDescent="0.35">
      <c r="B132" s="556"/>
      <c r="C132" s="556"/>
      <c r="D132" s="556"/>
      <c r="E132" s="556"/>
      <c r="F132" s="556"/>
      <c r="G132" s="556"/>
      <c r="H132" s="556"/>
      <c r="I132" s="556"/>
      <c r="J132" s="556"/>
      <c r="K132" s="556"/>
      <c r="L132" s="548"/>
    </row>
    <row r="133" spans="2:12" x14ac:dyDescent="0.35">
      <c r="B133" s="556"/>
      <c r="C133" s="556"/>
      <c r="D133" s="556"/>
      <c r="E133" s="556"/>
      <c r="F133" s="556"/>
      <c r="G133" s="556"/>
      <c r="H133" s="556"/>
      <c r="I133" s="556"/>
      <c r="J133" s="556"/>
      <c r="K133" s="556"/>
      <c r="L133" s="548"/>
    </row>
    <row r="134" spans="2:12" x14ac:dyDescent="0.35">
      <c r="B134" s="556"/>
      <c r="C134" s="556"/>
      <c r="D134" s="556"/>
      <c r="E134" s="556"/>
      <c r="F134" s="556"/>
      <c r="G134" s="556"/>
      <c r="H134" s="556"/>
      <c r="I134" s="556"/>
      <c r="J134" s="556"/>
      <c r="K134" s="556"/>
      <c r="L134" s="548"/>
    </row>
    <row r="135" spans="2:12" x14ac:dyDescent="0.35">
      <c r="B135" s="556"/>
      <c r="C135" s="556"/>
      <c r="D135" s="556"/>
      <c r="E135" s="556"/>
      <c r="F135" s="556"/>
      <c r="G135" s="556"/>
      <c r="H135" s="556"/>
      <c r="I135" s="556"/>
      <c r="J135" s="556"/>
      <c r="K135" s="556"/>
      <c r="L135" s="548"/>
    </row>
    <row r="136" spans="2:12" x14ac:dyDescent="0.35">
      <c r="B136" s="556"/>
      <c r="C136" s="556"/>
      <c r="D136" s="556"/>
      <c r="E136" s="556"/>
      <c r="F136" s="556"/>
      <c r="G136" s="556"/>
      <c r="H136" s="556"/>
      <c r="I136" s="556"/>
      <c r="J136" s="556"/>
      <c r="K136" s="556"/>
      <c r="L136" s="548"/>
    </row>
    <row r="137" spans="2:12" x14ac:dyDescent="0.35">
      <c r="B137" s="556"/>
      <c r="C137" s="556"/>
      <c r="D137" s="556"/>
      <c r="E137" s="556"/>
      <c r="F137" s="556"/>
      <c r="G137" s="556"/>
      <c r="H137" s="556"/>
      <c r="I137" s="556"/>
      <c r="J137" s="556"/>
      <c r="K137" s="556"/>
      <c r="L137" s="548"/>
    </row>
    <row r="138" spans="2:12" x14ac:dyDescent="0.35">
      <c r="B138" s="556"/>
      <c r="C138" s="556"/>
      <c r="D138" s="556"/>
      <c r="E138" s="556"/>
      <c r="F138" s="556"/>
      <c r="G138" s="556"/>
      <c r="H138" s="556"/>
      <c r="I138" s="556"/>
      <c r="J138" s="556"/>
      <c r="K138" s="556"/>
      <c r="L138" s="548"/>
    </row>
    <row r="139" spans="2:12" x14ac:dyDescent="0.35">
      <c r="B139" s="556"/>
      <c r="C139" s="556"/>
      <c r="D139" s="556"/>
      <c r="E139" s="556"/>
      <c r="F139" s="556"/>
      <c r="G139" s="556"/>
      <c r="H139" s="556"/>
      <c r="I139" s="556"/>
      <c r="J139" s="556"/>
      <c r="K139" s="556"/>
      <c r="L139" s="548"/>
    </row>
    <row r="140" spans="2:12" x14ac:dyDescent="0.35">
      <c r="B140" s="556"/>
      <c r="C140" s="556"/>
      <c r="D140" s="556"/>
      <c r="E140" s="556"/>
      <c r="F140" s="556"/>
      <c r="G140" s="556"/>
      <c r="H140" s="556"/>
      <c r="I140" s="556"/>
      <c r="J140" s="556"/>
      <c r="K140" s="556"/>
      <c r="L140" s="548"/>
    </row>
    <row r="141" spans="2:12" x14ac:dyDescent="0.35">
      <c r="B141" s="556"/>
      <c r="C141" s="556"/>
      <c r="D141" s="556"/>
      <c r="E141" s="556"/>
      <c r="F141" s="556"/>
      <c r="G141" s="556"/>
      <c r="H141" s="556"/>
      <c r="I141" s="556"/>
      <c r="J141" s="556"/>
      <c r="K141" s="556"/>
      <c r="L141" s="548"/>
    </row>
    <row r="142" spans="2:12" x14ac:dyDescent="0.35">
      <c r="B142" s="556"/>
      <c r="C142" s="556"/>
      <c r="D142" s="556"/>
      <c r="E142" s="556"/>
      <c r="F142" s="556"/>
      <c r="G142" s="556"/>
      <c r="H142" s="556"/>
      <c r="I142" s="556"/>
      <c r="J142" s="556"/>
      <c r="K142" s="556"/>
      <c r="L142" s="548"/>
    </row>
    <row r="143" spans="2:12" x14ac:dyDescent="0.35">
      <c r="B143" s="556"/>
      <c r="C143" s="556"/>
      <c r="D143" s="556"/>
      <c r="E143" s="556"/>
      <c r="F143" s="556"/>
      <c r="G143" s="556"/>
      <c r="H143" s="556"/>
      <c r="I143" s="556"/>
      <c r="J143" s="556"/>
      <c r="K143" s="556"/>
      <c r="L143" s="548"/>
    </row>
    <row r="144" spans="2:12" x14ac:dyDescent="0.35">
      <c r="B144" s="556"/>
      <c r="C144" s="556"/>
      <c r="D144" s="556"/>
      <c r="E144" s="556"/>
      <c r="F144" s="556"/>
      <c r="G144" s="556"/>
      <c r="H144" s="556"/>
      <c r="I144" s="556"/>
      <c r="J144" s="556"/>
      <c r="K144" s="556"/>
      <c r="L144" s="548"/>
    </row>
    <row r="145" spans="2:12" x14ac:dyDescent="0.35">
      <c r="B145" s="556"/>
      <c r="C145" s="556"/>
      <c r="D145" s="556"/>
      <c r="E145" s="556"/>
      <c r="F145" s="556"/>
      <c r="G145" s="556"/>
      <c r="H145" s="556"/>
      <c r="I145" s="556"/>
      <c r="J145" s="556"/>
      <c r="K145" s="556"/>
      <c r="L145" s="548"/>
    </row>
    <row r="146" spans="2:12" x14ac:dyDescent="0.35">
      <c r="B146" s="556"/>
      <c r="C146" s="556"/>
      <c r="D146" s="556"/>
      <c r="E146" s="556"/>
      <c r="F146" s="556"/>
      <c r="G146" s="556"/>
      <c r="H146" s="556"/>
      <c r="I146" s="556"/>
      <c r="J146" s="556"/>
      <c r="K146" s="556"/>
      <c r="L146" s="548"/>
    </row>
    <row r="147" spans="2:12" x14ac:dyDescent="0.35">
      <c r="B147" s="556"/>
      <c r="C147" s="556"/>
      <c r="D147" s="556"/>
      <c r="E147" s="556"/>
      <c r="F147" s="556"/>
      <c r="G147" s="556"/>
      <c r="H147" s="556"/>
      <c r="I147" s="556"/>
      <c r="J147" s="556"/>
      <c r="K147" s="556"/>
      <c r="L147" s="548"/>
    </row>
    <row r="148" spans="2:12" x14ac:dyDescent="0.35">
      <c r="B148" s="556"/>
      <c r="C148" s="556"/>
      <c r="D148" s="556"/>
      <c r="E148" s="556"/>
      <c r="F148" s="556"/>
      <c r="G148" s="556"/>
      <c r="H148" s="556"/>
      <c r="I148" s="556"/>
      <c r="J148" s="556"/>
      <c r="K148" s="556"/>
      <c r="L148" s="548"/>
    </row>
    <row r="149" spans="2:12" x14ac:dyDescent="0.35">
      <c r="B149" s="556"/>
      <c r="C149" s="556"/>
      <c r="D149" s="556"/>
      <c r="E149" s="556"/>
      <c r="F149" s="556"/>
      <c r="G149" s="556"/>
      <c r="H149" s="556"/>
      <c r="I149" s="556"/>
      <c r="J149" s="556"/>
      <c r="K149" s="556"/>
      <c r="L149" s="548"/>
    </row>
    <row r="150" spans="2:12" x14ac:dyDescent="0.35">
      <c r="B150" s="556"/>
      <c r="C150" s="556"/>
      <c r="D150" s="556"/>
      <c r="E150" s="556"/>
      <c r="F150" s="556"/>
      <c r="G150" s="556"/>
      <c r="H150" s="556"/>
      <c r="I150" s="556"/>
      <c r="J150" s="556"/>
      <c r="K150" s="556"/>
      <c r="L150" s="548"/>
    </row>
    <row r="151" spans="2:12" x14ac:dyDescent="0.35">
      <c r="B151" s="556"/>
      <c r="C151" s="556"/>
      <c r="D151" s="556"/>
      <c r="E151" s="556"/>
      <c r="F151" s="556"/>
      <c r="G151" s="556"/>
      <c r="H151" s="556"/>
      <c r="I151" s="556"/>
      <c r="J151" s="556"/>
      <c r="K151" s="556"/>
      <c r="L151" s="548"/>
    </row>
    <row r="152" spans="2:12" x14ac:dyDescent="0.35">
      <c r="B152" s="556"/>
      <c r="C152" s="556"/>
      <c r="D152" s="556"/>
      <c r="E152" s="556"/>
      <c r="F152" s="556"/>
      <c r="G152" s="556"/>
      <c r="H152" s="556"/>
      <c r="I152" s="556"/>
      <c r="J152" s="556"/>
      <c r="K152" s="556"/>
      <c r="L152" s="548"/>
    </row>
    <row r="153" spans="2:12" x14ac:dyDescent="0.35">
      <c r="B153" s="556"/>
      <c r="C153" s="556"/>
      <c r="D153" s="556"/>
      <c r="E153" s="556"/>
      <c r="F153" s="556"/>
      <c r="G153" s="556"/>
      <c r="H153" s="556"/>
      <c r="I153" s="556"/>
      <c r="J153" s="556"/>
      <c r="K153" s="556"/>
      <c r="L153" s="548"/>
    </row>
    <row r="154" spans="2:12" x14ac:dyDescent="0.35">
      <c r="B154" s="556"/>
      <c r="C154" s="556"/>
      <c r="D154" s="556"/>
      <c r="E154" s="556"/>
      <c r="F154" s="556"/>
      <c r="G154" s="556"/>
      <c r="H154" s="556"/>
      <c r="I154" s="556"/>
      <c r="J154" s="556"/>
      <c r="K154" s="556"/>
      <c r="L154" s="548"/>
    </row>
    <row r="155" spans="2:12" x14ac:dyDescent="0.35">
      <c r="B155" s="556"/>
      <c r="C155" s="556"/>
      <c r="D155" s="556"/>
      <c r="E155" s="556"/>
      <c r="F155" s="556"/>
      <c r="G155" s="556"/>
      <c r="H155" s="556"/>
      <c r="I155" s="556"/>
      <c r="J155" s="556"/>
      <c r="K155" s="556"/>
      <c r="L155" s="548"/>
    </row>
    <row r="156" spans="2:12" x14ac:dyDescent="0.35">
      <c r="B156" s="556"/>
      <c r="C156" s="556"/>
      <c r="D156" s="556"/>
      <c r="E156" s="556"/>
      <c r="F156" s="556"/>
      <c r="G156" s="556"/>
      <c r="H156" s="556"/>
      <c r="I156" s="556"/>
      <c r="J156" s="556"/>
      <c r="K156" s="556"/>
      <c r="L156" s="548"/>
    </row>
    <row r="157" spans="2:12" x14ac:dyDescent="0.35">
      <c r="B157" s="556"/>
      <c r="C157" s="556"/>
      <c r="D157" s="556"/>
      <c r="E157" s="556"/>
      <c r="F157" s="556"/>
      <c r="G157" s="556"/>
      <c r="H157" s="556"/>
      <c r="I157" s="556"/>
      <c r="J157" s="556"/>
      <c r="K157" s="556"/>
      <c r="L157" s="548"/>
    </row>
    <row r="158" spans="2:12" x14ac:dyDescent="0.35">
      <c r="B158" s="556"/>
      <c r="C158" s="556"/>
      <c r="D158" s="556"/>
      <c r="E158" s="556"/>
      <c r="F158" s="556"/>
      <c r="G158" s="556"/>
      <c r="H158" s="556"/>
      <c r="I158" s="556"/>
      <c r="J158" s="556"/>
      <c r="K158" s="556"/>
      <c r="L158" s="548"/>
    </row>
    <row r="159" spans="2:12" x14ac:dyDescent="0.35">
      <c r="B159" s="556"/>
      <c r="C159" s="556"/>
      <c r="D159" s="556"/>
      <c r="E159" s="556"/>
      <c r="F159" s="556"/>
      <c r="G159" s="556"/>
      <c r="H159" s="556"/>
      <c r="I159" s="556"/>
      <c r="J159" s="556"/>
      <c r="K159" s="556"/>
      <c r="L159" s="548"/>
    </row>
    <row r="160" spans="2:12" x14ac:dyDescent="0.35">
      <c r="B160" s="556"/>
      <c r="C160" s="556"/>
      <c r="D160" s="556"/>
      <c r="E160" s="556"/>
      <c r="F160" s="556"/>
      <c r="G160" s="556"/>
      <c r="H160" s="556"/>
      <c r="I160" s="556"/>
      <c r="J160" s="556"/>
      <c r="K160" s="556"/>
      <c r="L160" s="548"/>
    </row>
    <row r="161" spans="2:12" x14ac:dyDescent="0.35">
      <c r="B161" s="556"/>
      <c r="C161" s="556"/>
      <c r="D161" s="556"/>
      <c r="E161" s="556"/>
      <c r="F161" s="556"/>
      <c r="G161" s="556"/>
      <c r="H161" s="556"/>
      <c r="I161" s="556"/>
      <c r="J161" s="556"/>
      <c r="K161" s="556"/>
      <c r="L161" s="548"/>
    </row>
    <row r="162" spans="2:12" x14ac:dyDescent="0.35">
      <c r="B162" s="556"/>
      <c r="C162" s="556"/>
      <c r="D162" s="556"/>
      <c r="E162" s="556"/>
      <c r="F162" s="556"/>
      <c r="G162" s="556"/>
      <c r="H162" s="556"/>
      <c r="I162" s="556"/>
      <c r="J162" s="556"/>
      <c r="K162" s="556"/>
      <c r="L162" s="548"/>
    </row>
    <row r="163" spans="2:12" x14ac:dyDescent="0.35">
      <c r="B163" s="556"/>
      <c r="C163" s="556"/>
      <c r="D163" s="556"/>
      <c r="E163" s="556"/>
      <c r="F163" s="556"/>
      <c r="G163" s="556"/>
      <c r="H163" s="556"/>
      <c r="I163" s="556"/>
      <c r="J163" s="556"/>
      <c r="K163" s="556"/>
      <c r="L163" s="548"/>
    </row>
    <row r="164" spans="2:12" x14ac:dyDescent="0.35">
      <c r="B164" s="556"/>
      <c r="C164" s="556"/>
      <c r="D164" s="556"/>
      <c r="E164" s="556"/>
      <c r="F164" s="556"/>
      <c r="G164" s="556"/>
      <c r="H164" s="556"/>
      <c r="I164" s="556"/>
      <c r="J164" s="556"/>
      <c r="K164" s="556"/>
      <c r="L164" s="548"/>
    </row>
    <row r="165" spans="2:12" x14ac:dyDescent="0.35">
      <c r="B165" s="556"/>
      <c r="C165" s="556"/>
      <c r="D165" s="556"/>
      <c r="E165" s="556"/>
      <c r="F165" s="556"/>
      <c r="G165" s="556"/>
      <c r="H165" s="556"/>
      <c r="I165" s="556"/>
      <c r="J165" s="556"/>
      <c r="K165" s="556"/>
      <c r="L165" s="548"/>
    </row>
    <row r="166" spans="2:12" x14ac:dyDescent="0.35">
      <c r="B166" s="556"/>
      <c r="C166" s="556"/>
      <c r="D166" s="556"/>
      <c r="E166" s="556"/>
      <c r="F166" s="556"/>
      <c r="G166" s="556"/>
      <c r="H166" s="556"/>
      <c r="I166" s="556"/>
      <c r="J166" s="556"/>
      <c r="K166" s="556"/>
      <c r="L166" s="548"/>
    </row>
    <row r="167" spans="2:12" x14ac:dyDescent="0.35">
      <c r="B167" s="556"/>
      <c r="C167" s="556"/>
      <c r="D167" s="556"/>
      <c r="E167" s="556"/>
      <c r="F167" s="556"/>
      <c r="G167" s="556"/>
      <c r="H167" s="556"/>
      <c r="I167" s="556"/>
      <c r="J167" s="556"/>
      <c r="K167" s="556"/>
      <c r="L167" s="548"/>
    </row>
    <row r="168" spans="2:12" x14ac:dyDescent="0.35">
      <c r="B168" s="556"/>
      <c r="C168" s="556"/>
      <c r="D168" s="556"/>
      <c r="E168" s="556"/>
      <c r="F168" s="556"/>
      <c r="G168" s="556"/>
      <c r="H168" s="556"/>
      <c r="I168" s="556"/>
      <c r="J168" s="556"/>
      <c r="K168" s="556"/>
      <c r="L168" s="548"/>
    </row>
    <row r="169" spans="2:12" x14ac:dyDescent="0.35">
      <c r="B169" s="556"/>
      <c r="C169" s="556"/>
      <c r="D169" s="556"/>
      <c r="E169" s="556"/>
      <c r="F169" s="556"/>
      <c r="G169" s="556"/>
      <c r="H169" s="556"/>
      <c r="I169" s="556"/>
      <c r="J169" s="556"/>
      <c r="K169" s="556"/>
      <c r="L169" s="548"/>
    </row>
    <row r="170" spans="2:12" x14ac:dyDescent="0.35">
      <c r="B170" s="556"/>
      <c r="C170" s="556"/>
      <c r="D170" s="556"/>
      <c r="E170" s="556"/>
      <c r="F170" s="556"/>
      <c r="G170" s="556"/>
      <c r="H170" s="556"/>
      <c r="I170" s="556"/>
      <c r="J170" s="556"/>
      <c r="K170" s="556"/>
      <c r="L170" s="548"/>
    </row>
    <row r="171" spans="2:12" x14ac:dyDescent="0.35">
      <c r="B171" s="556"/>
      <c r="C171" s="556"/>
      <c r="D171" s="556"/>
      <c r="E171" s="556"/>
      <c r="F171" s="556"/>
      <c r="G171" s="556"/>
      <c r="H171" s="556"/>
      <c r="I171" s="556"/>
      <c r="J171" s="556"/>
      <c r="K171" s="556"/>
      <c r="L171" s="548"/>
    </row>
    <row r="172" spans="2:12" x14ac:dyDescent="0.35">
      <c r="B172" s="556"/>
      <c r="C172" s="556"/>
      <c r="D172" s="556"/>
      <c r="E172" s="556"/>
      <c r="F172" s="556"/>
      <c r="G172" s="556"/>
      <c r="H172" s="556"/>
      <c r="I172" s="556"/>
      <c r="J172" s="556"/>
      <c r="K172" s="556"/>
      <c r="L172" s="548"/>
    </row>
    <row r="173" spans="2:12" x14ac:dyDescent="0.35">
      <c r="B173" s="556"/>
      <c r="C173" s="556"/>
      <c r="D173" s="556"/>
      <c r="E173" s="556"/>
      <c r="F173" s="556"/>
      <c r="G173" s="556"/>
      <c r="H173" s="556"/>
      <c r="I173" s="556"/>
      <c r="J173" s="556"/>
      <c r="K173" s="556"/>
      <c r="L173" s="548"/>
    </row>
    <row r="174" spans="2:12" x14ac:dyDescent="0.35">
      <c r="B174" s="556"/>
      <c r="C174" s="556"/>
      <c r="D174" s="556"/>
      <c r="E174" s="556"/>
      <c r="F174" s="556"/>
      <c r="G174" s="556"/>
      <c r="H174" s="556"/>
      <c r="I174" s="556"/>
      <c r="J174" s="556"/>
      <c r="K174" s="556"/>
      <c r="L174" s="548"/>
    </row>
    <row r="175" spans="2:12" x14ac:dyDescent="0.35">
      <c r="B175" s="556"/>
      <c r="C175" s="556"/>
      <c r="D175" s="556"/>
      <c r="E175" s="556"/>
      <c r="F175" s="556"/>
      <c r="G175" s="556"/>
      <c r="H175" s="556"/>
      <c r="I175" s="556"/>
      <c r="J175" s="556"/>
      <c r="K175" s="556"/>
      <c r="L175" s="548"/>
    </row>
    <row r="176" spans="2:12" x14ac:dyDescent="0.35">
      <c r="B176" s="556"/>
      <c r="C176" s="556"/>
      <c r="D176" s="556"/>
      <c r="E176" s="556"/>
      <c r="F176" s="556"/>
      <c r="G176" s="556"/>
      <c r="H176" s="556"/>
      <c r="I176" s="556"/>
      <c r="J176" s="556"/>
      <c r="K176" s="556"/>
      <c r="L176" s="548"/>
    </row>
    <row r="177" spans="2:12" x14ac:dyDescent="0.35">
      <c r="B177" s="556"/>
      <c r="C177" s="556"/>
      <c r="D177" s="556"/>
      <c r="E177" s="556"/>
      <c r="F177" s="556"/>
      <c r="G177" s="556"/>
      <c r="H177" s="556"/>
      <c r="I177" s="556"/>
      <c r="J177" s="556"/>
      <c r="K177" s="556"/>
      <c r="L177" s="548"/>
    </row>
    <row r="178" spans="2:12" x14ac:dyDescent="0.35">
      <c r="B178" s="556"/>
      <c r="C178" s="556"/>
      <c r="D178" s="556"/>
      <c r="E178" s="556"/>
      <c r="F178" s="556"/>
      <c r="G178" s="556"/>
      <c r="H178" s="556"/>
      <c r="I178" s="556"/>
      <c r="J178" s="556"/>
      <c r="K178" s="556"/>
      <c r="L178" s="548"/>
    </row>
    <row r="179" spans="2:12" x14ac:dyDescent="0.35">
      <c r="B179" s="556"/>
      <c r="C179" s="556"/>
      <c r="D179" s="556"/>
      <c r="E179" s="556"/>
      <c r="F179" s="556"/>
      <c r="G179" s="556"/>
      <c r="H179" s="556"/>
      <c r="I179" s="556"/>
      <c r="J179" s="556"/>
      <c r="K179" s="556"/>
      <c r="L179" s="548"/>
    </row>
    <row r="180" spans="2:12" x14ac:dyDescent="0.35">
      <c r="B180" s="556"/>
      <c r="C180" s="556"/>
      <c r="D180" s="556"/>
      <c r="E180" s="556"/>
      <c r="F180" s="556"/>
      <c r="G180" s="556"/>
      <c r="H180" s="556"/>
      <c r="I180" s="556"/>
      <c r="J180" s="556"/>
      <c r="K180" s="556"/>
      <c r="L180" s="548"/>
    </row>
    <row r="181" spans="2:12" x14ac:dyDescent="0.35">
      <c r="B181" s="556"/>
      <c r="C181" s="556"/>
      <c r="D181" s="556"/>
      <c r="E181" s="556"/>
      <c r="F181" s="556"/>
      <c r="G181" s="556"/>
      <c r="H181" s="556"/>
      <c r="I181" s="556"/>
      <c r="J181" s="556"/>
      <c r="K181" s="556"/>
      <c r="L181" s="548"/>
    </row>
    <row r="182" spans="2:12" x14ac:dyDescent="0.35">
      <c r="B182" s="556"/>
      <c r="C182" s="556"/>
      <c r="D182" s="556"/>
      <c r="E182" s="556"/>
      <c r="F182" s="556"/>
      <c r="G182" s="556"/>
      <c r="H182" s="556"/>
      <c r="I182" s="556"/>
      <c r="J182" s="556"/>
      <c r="K182" s="556"/>
      <c r="L182" s="548"/>
    </row>
    <row r="183" spans="2:12" x14ac:dyDescent="0.35">
      <c r="B183" s="556"/>
      <c r="C183" s="556"/>
      <c r="D183" s="556"/>
      <c r="E183" s="556"/>
      <c r="F183" s="556"/>
      <c r="G183" s="556"/>
      <c r="H183" s="556"/>
      <c r="I183" s="556"/>
      <c r="J183" s="556"/>
      <c r="K183" s="556"/>
      <c r="L183" s="548"/>
    </row>
    <row r="184" spans="2:12" x14ac:dyDescent="0.35">
      <c r="B184" s="556"/>
      <c r="C184" s="556"/>
      <c r="D184" s="556"/>
      <c r="E184" s="556"/>
      <c r="F184" s="556"/>
      <c r="G184" s="556"/>
      <c r="H184" s="556"/>
      <c r="I184" s="556"/>
      <c r="J184" s="556"/>
      <c r="K184" s="556"/>
      <c r="L184" s="548"/>
    </row>
    <row r="185" spans="2:12" x14ac:dyDescent="0.35">
      <c r="B185" s="556"/>
      <c r="C185" s="556"/>
      <c r="D185" s="556"/>
      <c r="E185" s="556"/>
      <c r="F185" s="556"/>
      <c r="G185" s="556"/>
      <c r="H185" s="556"/>
      <c r="I185" s="556"/>
      <c r="J185" s="556"/>
      <c r="K185" s="556"/>
      <c r="L185" s="548"/>
    </row>
    <row r="186" spans="2:12" x14ac:dyDescent="0.35">
      <c r="B186" s="556"/>
      <c r="C186" s="556"/>
      <c r="D186" s="556"/>
      <c r="E186" s="556"/>
      <c r="F186" s="556"/>
      <c r="G186" s="556"/>
      <c r="H186" s="556"/>
      <c r="I186" s="556"/>
      <c r="J186" s="556"/>
      <c r="K186" s="556"/>
      <c r="L186" s="548"/>
    </row>
    <row r="187" spans="2:12" x14ac:dyDescent="0.35">
      <c r="B187" s="556"/>
      <c r="C187" s="556"/>
      <c r="D187" s="556"/>
      <c r="E187" s="556"/>
      <c r="F187" s="556"/>
      <c r="G187" s="556"/>
      <c r="H187" s="556"/>
      <c r="I187" s="556"/>
      <c r="J187" s="556"/>
      <c r="K187" s="556"/>
      <c r="L187" s="548"/>
    </row>
    <row r="188" spans="2:12" x14ac:dyDescent="0.35">
      <c r="B188" s="556"/>
      <c r="C188" s="556"/>
      <c r="D188" s="556"/>
      <c r="E188" s="556"/>
      <c r="F188" s="556"/>
      <c r="G188" s="556"/>
      <c r="H188" s="556"/>
      <c r="I188" s="556"/>
      <c r="J188" s="556"/>
      <c r="K188" s="556"/>
      <c r="L188" s="548"/>
    </row>
    <row r="189" spans="2:12" x14ac:dyDescent="0.35">
      <c r="B189" s="556"/>
      <c r="C189" s="556"/>
      <c r="D189" s="556"/>
      <c r="E189" s="556"/>
      <c r="F189" s="556"/>
      <c r="G189" s="556"/>
      <c r="H189" s="556"/>
      <c r="I189" s="556"/>
      <c r="J189" s="556"/>
      <c r="K189" s="556"/>
      <c r="L189" s="548"/>
    </row>
    <row r="190" spans="2:12" x14ac:dyDescent="0.35">
      <c r="B190" s="556"/>
      <c r="C190" s="556"/>
      <c r="D190" s="556"/>
      <c r="E190" s="556"/>
      <c r="F190" s="556"/>
      <c r="G190" s="556"/>
      <c r="H190" s="556"/>
      <c r="I190" s="556"/>
      <c r="J190" s="556"/>
      <c r="K190" s="556"/>
      <c r="L190" s="548"/>
    </row>
    <row r="191" spans="2:12" x14ac:dyDescent="0.35">
      <c r="B191" s="556"/>
      <c r="C191" s="556"/>
      <c r="D191" s="556"/>
      <c r="E191" s="556"/>
      <c r="F191" s="556"/>
      <c r="G191" s="556"/>
      <c r="H191" s="556"/>
      <c r="I191" s="556"/>
      <c r="J191" s="556"/>
      <c r="K191" s="556"/>
      <c r="L191" s="548"/>
    </row>
    <row r="192" spans="2:12" x14ac:dyDescent="0.35">
      <c r="B192" s="556"/>
      <c r="C192" s="556"/>
      <c r="D192" s="556"/>
      <c r="E192" s="556"/>
      <c r="F192" s="556"/>
      <c r="G192" s="556"/>
      <c r="H192" s="556"/>
      <c r="I192" s="556"/>
      <c r="J192" s="556"/>
      <c r="K192" s="556"/>
      <c r="L192" s="548"/>
    </row>
    <row r="193" spans="2:12" x14ac:dyDescent="0.35">
      <c r="B193" s="556"/>
      <c r="C193" s="556"/>
      <c r="D193" s="556"/>
      <c r="E193" s="556"/>
      <c r="F193" s="556"/>
      <c r="G193" s="556"/>
      <c r="H193" s="556"/>
      <c r="I193" s="556"/>
      <c r="J193" s="556"/>
      <c r="K193" s="556"/>
      <c r="L193" s="548"/>
    </row>
    <row r="194" spans="2:12" x14ac:dyDescent="0.35">
      <c r="B194" s="556"/>
      <c r="C194" s="556"/>
      <c r="D194" s="556"/>
      <c r="E194" s="556"/>
      <c r="F194" s="556"/>
      <c r="G194" s="556"/>
      <c r="H194" s="556"/>
      <c r="I194" s="556"/>
      <c r="J194" s="556"/>
      <c r="K194" s="556"/>
      <c r="L194" s="548"/>
    </row>
    <row r="195" spans="2:12" x14ac:dyDescent="0.35">
      <c r="B195" s="556"/>
      <c r="C195" s="556"/>
      <c r="D195" s="556"/>
      <c r="E195" s="556"/>
      <c r="F195" s="556"/>
      <c r="G195" s="556"/>
      <c r="H195" s="556"/>
      <c r="I195" s="556"/>
      <c r="J195" s="556"/>
      <c r="K195" s="556"/>
      <c r="L195" s="548"/>
    </row>
    <row r="196" spans="2:12" x14ac:dyDescent="0.35">
      <c r="B196" s="556"/>
      <c r="C196" s="556"/>
      <c r="D196" s="556"/>
      <c r="E196" s="556"/>
      <c r="F196" s="556"/>
      <c r="G196" s="556"/>
      <c r="H196" s="556"/>
      <c r="I196" s="556"/>
      <c r="J196" s="556"/>
      <c r="K196" s="556"/>
      <c r="L196" s="548"/>
    </row>
    <row r="197" spans="2:12" x14ac:dyDescent="0.35">
      <c r="B197" s="556"/>
      <c r="C197" s="556"/>
      <c r="D197" s="556"/>
      <c r="E197" s="556"/>
      <c r="F197" s="556"/>
      <c r="G197" s="556"/>
      <c r="H197" s="556"/>
      <c r="I197" s="556"/>
      <c r="J197" s="556"/>
      <c r="K197" s="556"/>
      <c r="L197" s="548"/>
    </row>
    <row r="198" spans="2:12" x14ac:dyDescent="0.35">
      <c r="B198" s="556"/>
      <c r="C198" s="556"/>
      <c r="D198" s="556"/>
      <c r="E198" s="556"/>
      <c r="F198" s="556"/>
      <c r="G198" s="556"/>
      <c r="H198" s="556"/>
      <c r="I198" s="556"/>
      <c r="J198" s="556"/>
      <c r="K198" s="556"/>
      <c r="L198" s="548"/>
    </row>
    <row r="199" spans="2:12" x14ac:dyDescent="0.35">
      <c r="B199" s="556"/>
      <c r="C199" s="556"/>
      <c r="D199" s="556"/>
      <c r="E199" s="556"/>
      <c r="F199" s="556"/>
      <c r="G199" s="556"/>
      <c r="H199" s="556"/>
      <c r="I199" s="556"/>
      <c r="J199" s="556"/>
      <c r="K199" s="556"/>
      <c r="L199" s="548"/>
    </row>
    <row r="200" spans="2:12" x14ac:dyDescent="0.35">
      <c r="B200" s="556"/>
      <c r="C200" s="556"/>
      <c r="D200" s="556"/>
      <c r="E200" s="556"/>
      <c r="F200" s="556"/>
      <c r="G200" s="556"/>
      <c r="H200" s="556"/>
      <c r="I200" s="556"/>
      <c r="J200" s="556"/>
      <c r="K200" s="556"/>
      <c r="L200" s="548"/>
    </row>
    <row r="201" spans="2:12" x14ac:dyDescent="0.35">
      <c r="B201" s="556"/>
      <c r="C201" s="556"/>
      <c r="D201" s="556"/>
      <c r="E201" s="556"/>
      <c r="F201" s="556"/>
      <c r="G201" s="556"/>
      <c r="H201" s="556"/>
      <c r="I201" s="556"/>
      <c r="J201" s="556"/>
      <c r="K201" s="556"/>
      <c r="L201" s="548"/>
    </row>
    <row r="202" spans="2:12" x14ac:dyDescent="0.35">
      <c r="B202" s="556"/>
      <c r="C202" s="556"/>
      <c r="D202" s="556"/>
      <c r="E202" s="556"/>
      <c r="F202" s="556"/>
      <c r="G202" s="556"/>
      <c r="H202" s="556"/>
      <c r="I202" s="556"/>
      <c r="J202" s="556"/>
      <c r="K202" s="556"/>
      <c r="L202" s="548"/>
    </row>
    <row r="203" spans="2:12" x14ac:dyDescent="0.35">
      <c r="B203" s="556"/>
      <c r="C203" s="556"/>
      <c r="D203" s="556"/>
      <c r="E203" s="556"/>
      <c r="F203" s="556"/>
      <c r="G203" s="556"/>
      <c r="H203" s="556"/>
      <c r="I203" s="556"/>
      <c r="J203" s="556"/>
      <c r="K203" s="556"/>
      <c r="L203" s="548"/>
    </row>
    <row r="204" spans="2:12" x14ac:dyDescent="0.35">
      <c r="B204" s="556"/>
      <c r="C204" s="556"/>
      <c r="D204" s="556"/>
      <c r="E204" s="556"/>
      <c r="F204" s="556"/>
      <c r="G204" s="556"/>
      <c r="H204" s="556"/>
      <c r="I204" s="556"/>
      <c r="J204" s="556"/>
      <c r="K204" s="556"/>
      <c r="L204" s="548"/>
    </row>
    <row r="205" spans="2:12" x14ac:dyDescent="0.35">
      <c r="B205" s="556"/>
      <c r="C205" s="556"/>
      <c r="D205" s="556"/>
      <c r="E205" s="556"/>
      <c r="F205" s="556"/>
      <c r="G205" s="556"/>
      <c r="H205" s="556"/>
      <c r="I205" s="556"/>
      <c r="J205" s="556"/>
      <c r="K205" s="556"/>
      <c r="L205" s="548"/>
    </row>
    <row r="206" spans="2:12" x14ac:dyDescent="0.35">
      <c r="B206" s="556"/>
      <c r="C206" s="556"/>
      <c r="D206" s="556"/>
      <c r="E206" s="556"/>
      <c r="F206" s="556"/>
      <c r="G206" s="556"/>
      <c r="H206" s="556"/>
      <c r="I206" s="556"/>
      <c r="J206" s="556"/>
      <c r="K206" s="556"/>
      <c r="L206" s="548"/>
    </row>
    <row r="207" spans="2:12" x14ac:dyDescent="0.35">
      <c r="B207" s="556"/>
      <c r="C207" s="556"/>
      <c r="D207" s="556"/>
      <c r="E207" s="556"/>
      <c r="F207" s="556"/>
      <c r="G207" s="556"/>
      <c r="H207" s="556"/>
      <c r="I207" s="556"/>
      <c r="J207" s="556"/>
      <c r="K207" s="556"/>
      <c r="L207" s="548"/>
    </row>
    <row r="208" spans="2:12" x14ac:dyDescent="0.35">
      <c r="B208" s="556"/>
      <c r="C208" s="556"/>
      <c r="D208" s="556"/>
      <c r="E208" s="556"/>
      <c r="F208" s="556"/>
      <c r="G208" s="556"/>
      <c r="H208" s="556"/>
      <c r="I208" s="556"/>
      <c r="J208" s="556"/>
      <c r="K208" s="556"/>
      <c r="L208" s="548"/>
    </row>
    <row r="209" spans="2:12" x14ac:dyDescent="0.35">
      <c r="B209" s="556"/>
      <c r="C209" s="556"/>
      <c r="D209" s="556"/>
      <c r="E209" s="556"/>
      <c r="F209" s="556"/>
      <c r="G209" s="556"/>
      <c r="H209" s="556"/>
      <c r="I209" s="556"/>
      <c r="J209" s="556"/>
      <c r="K209" s="556"/>
      <c r="L209" s="548"/>
    </row>
    <row r="210" spans="2:12" x14ac:dyDescent="0.35">
      <c r="B210" s="556"/>
      <c r="C210" s="556"/>
      <c r="D210" s="556"/>
      <c r="E210" s="556"/>
      <c r="F210" s="556"/>
      <c r="G210" s="556"/>
      <c r="H210" s="556"/>
      <c r="I210" s="556"/>
      <c r="J210" s="556"/>
      <c r="K210" s="556"/>
      <c r="L210" s="548"/>
    </row>
    <row r="211" spans="2:12" x14ac:dyDescent="0.35">
      <c r="B211" s="556"/>
      <c r="C211" s="556"/>
      <c r="D211" s="556"/>
      <c r="E211" s="556"/>
      <c r="F211" s="556"/>
      <c r="G211" s="556"/>
      <c r="H211" s="556"/>
      <c r="I211" s="556"/>
      <c r="J211" s="556"/>
      <c r="K211" s="556"/>
      <c r="L211" s="548"/>
    </row>
    <row r="212" spans="2:12" x14ac:dyDescent="0.35">
      <c r="B212" s="556"/>
      <c r="C212" s="556"/>
      <c r="D212" s="556"/>
      <c r="E212" s="556"/>
      <c r="F212" s="556"/>
      <c r="G212" s="556"/>
      <c r="H212" s="556"/>
      <c r="I212" s="556"/>
      <c r="J212" s="556"/>
      <c r="K212" s="556"/>
      <c r="L212" s="548"/>
    </row>
    <row r="213" spans="2:12" x14ac:dyDescent="0.35">
      <c r="B213" s="556"/>
      <c r="C213" s="556"/>
      <c r="D213" s="556"/>
      <c r="E213" s="556"/>
      <c r="F213" s="556"/>
      <c r="G213" s="556"/>
      <c r="H213" s="556"/>
      <c r="I213" s="556"/>
      <c r="J213" s="556"/>
      <c r="K213" s="556"/>
      <c r="L213" s="548"/>
    </row>
    <row r="214" spans="2:12" x14ac:dyDescent="0.35">
      <c r="B214" s="556"/>
      <c r="C214" s="556"/>
      <c r="D214" s="556"/>
      <c r="E214" s="556"/>
      <c r="F214" s="556"/>
      <c r="G214" s="556"/>
      <c r="H214" s="556"/>
      <c r="I214" s="556"/>
      <c r="J214" s="556"/>
      <c r="K214" s="556"/>
      <c r="L214" s="548"/>
    </row>
    <row r="215" spans="2:12" x14ac:dyDescent="0.35">
      <c r="B215" s="556"/>
      <c r="C215" s="556"/>
      <c r="D215" s="556"/>
      <c r="E215" s="556"/>
      <c r="F215" s="556"/>
      <c r="G215" s="556"/>
      <c r="H215" s="556"/>
      <c r="I215" s="556"/>
      <c r="J215" s="556"/>
      <c r="K215" s="556"/>
      <c r="L215" s="548"/>
    </row>
    <row r="216" spans="2:12" x14ac:dyDescent="0.35">
      <c r="B216" s="556"/>
      <c r="C216" s="556"/>
      <c r="D216" s="556"/>
      <c r="E216" s="556"/>
      <c r="F216" s="556"/>
      <c r="G216" s="556"/>
      <c r="H216" s="556"/>
      <c r="I216" s="556"/>
      <c r="J216" s="556"/>
      <c r="K216" s="556"/>
      <c r="L216" s="548"/>
    </row>
    <row r="217" spans="2:12" x14ac:dyDescent="0.35">
      <c r="B217" s="556"/>
      <c r="C217" s="556"/>
      <c r="D217" s="556"/>
      <c r="E217" s="556"/>
      <c r="F217" s="556"/>
      <c r="G217" s="556"/>
      <c r="H217" s="556"/>
      <c r="I217" s="556"/>
      <c r="J217" s="556"/>
      <c r="K217" s="556"/>
      <c r="L217" s="548"/>
    </row>
    <row r="218" spans="2:12" x14ac:dyDescent="0.35">
      <c r="B218" s="556"/>
      <c r="C218" s="556"/>
      <c r="D218" s="556"/>
      <c r="E218" s="556"/>
      <c r="F218" s="556"/>
      <c r="G218" s="556"/>
      <c r="H218" s="556"/>
      <c r="I218" s="556"/>
      <c r="J218" s="556"/>
      <c r="K218" s="556"/>
      <c r="L218" s="548"/>
    </row>
    <row r="219" spans="2:12" x14ac:dyDescent="0.35">
      <c r="B219" s="556"/>
      <c r="C219" s="556"/>
      <c r="D219" s="556"/>
      <c r="E219" s="556"/>
      <c r="F219" s="556"/>
      <c r="G219" s="556"/>
      <c r="H219" s="556"/>
      <c r="I219" s="556"/>
      <c r="J219" s="556"/>
      <c r="K219" s="556"/>
      <c r="L219" s="548"/>
    </row>
    <row r="220" spans="2:12" x14ac:dyDescent="0.35">
      <c r="B220" s="556"/>
      <c r="C220" s="556"/>
      <c r="D220" s="556"/>
      <c r="E220" s="556"/>
      <c r="F220" s="556"/>
      <c r="G220" s="556"/>
      <c r="H220" s="556"/>
      <c r="I220" s="556"/>
      <c r="J220" s="556"/>
      <c r="K220" s="556"/>
      <c r="L220" s="548"/>
    </row>
    <row r="221" spans="2:12" x14ac:dyDescent="0.35">
      <c r="B221" s="556"/>
      <c r="C221" s="556"/>
      <c r="D221" s="556"/>
      <c r="E221" s="556"/>
      <c r="F221" s="556"/>
      <c r="G221" s="556"/>
      <c r="H221" s="556"/>
      <c r="I221" s="556"/>
      <c r="J221" s="556"/>
      <c r="K221" s="556"/>
      <c r="L221" s="548"/>
    </row>
    <row r="222" spans="2:12" x14ac:dyDescent="0.35">
      <c r="B222" s="556"/>
      <c r="C222" s="556"/>
      <c r="D222" s="556"/>
      <c r="E222" s="556"/>
      <c r="F222" s="556"/>
      <c r="G222" s="556"/>
      <c r="H222" s="556"/>
      <c r="I222" s="556"/>
      <c r="J222" s="556"/>
      <c r="K222" s="556"/>
      <c r="L222" s="548"/>
    </row>
    <row r="223" spans="2:12" x14ac:dyDescent="0.35">
      <c r="B223" s="556"/>
      <c r="C223" s="556"/>
      <c r="D223" s="556"/>
      <c r="E223" s="556"/>
      <c r="F223" s="556"/>
      <c r="G223" s="556"/>
      <c r="H223" s="556"/>
      <c r="I223" s="556"/>
      <c r="J223" s="556"/>
      <c r="K223" s="556"/>
      <c r="L223" s="548"/>
    </row>
    <row r="224" spans="2:12" x14ac:dyDescent="0.35">
      <c r="B224" s="556"/>
      <c r="C224" s="556"/>
      <c r="D224" s="556"/>
      <c r="E224" s="556"/>
      <c r="F224" s="556"/>
      <c r="G224" s="556"/>
      <c r="H224" s="556"/>
      <c r="I224" s="556"/>
      <c r="J224" s="556"/>
      <c r="K224" s="556"/>
      <c r="L224" s="548"/>
    </row>
    <row r="225" spans="2:12" x14ac:dyDescent="0.35">
      <c r="B225" s="556"/>
      <c r="C225" s="556"/>
      <c r="D225" s="556"/>
      <c r="E225" s="556"/>
      <c r="F225" s="556"/>
      <c r="G225" s="556"/>
      <c r="H225" s="556"/>
      <c r="I225" s="556"/>
      <c r="J225" s="556"/>
      <c r="K225" s="556"/>
      <c r="L225" s="548"/>
    </row>
    <row r="226" spans="2:12" x14ac:dyDescent="0.35">
      <c r="B226" s="556"/>
      <c r="C226" s="556"/>
      <c r="D226" s="556"/>
      <c r="E226" s="556"/>
      <c r="F226" s="556"/>
      <c r="G226" s="556"/>
      <c r="H226" s="556"/>
      <c r="I226" s="556"/>
      <c r="J226" s="556"/>
      <c r="K226" s="556"/>
      <c r="L226" s="548"/>
    </row>
    <row r="227" spans="2:12" x14ac:dyDescent="0.35">
      <c r="B227" s="556"/>
      <c r="C227" s="556"/>
      <c r="D227" s="556"/>
      <c r="E227" s="556"/>
      <c r="F227" s="556"/>
      <c r="G227" s="556"/>
      <c r="H227" s="556"/>
      <c r="I227" s="556"/>
      <c r="J227" s="556"/>
      <c r="K227" s="556"/>
      <c r="L227" s="548"/>
    </row>
    <row r="228" spans="2:12" x14ac:dyDescent="0.35">
      <c r="B228" s="556"/>
      <c r="C228" s="556"/>
      <c r="D228" s="556"/>
      <c r="E228" s="556"/>
      <c r="F228" s="556"/>
      <c r="G228" s="556"/>
      <c r="H228" s="556"/>
      <c r="I228" s="556"/>
      <c r="J228" s="556"/>
      <c r="K228" s="556"/>
      <c r="L228" s="548"/>
    </row>
    <row r="229" spans="2:12" x14ac:dyDescent="0.35">
      <c r="B229" s="556"/>
      <c r="C229" s="556"/>
      <c r="D229" s="556"/>
      <c r="E229" s="556"/>
      <c r="F229" s="556"/>
      <c r="G229" s="556"/>
      <c r="H229" s="556"/>
      <c r="I229" s="556"/>
      <c r="J229" s="556"/>
      <c r="K229" s="556"/>
      <c r="L229" s="548"/>
    </row>
    <row r="230" spans="2:12" x14ac:dyDescent="0.35">
      <c r="B230" s="556"/>
      <c r="C230" s="556"/>
      <c r="D230" s="556"/>
      <c r="E230" s="556"/>
      <c r="F230" s="556"/>
      <c r="G230" s="556"/>
      <c r="H230" s="556"/>
      <c r="I230" s="556"/>
      <c r="J230" s="556"/>
      <c r="K230" s="556"/>
      <c r="L230" s="548"/>
    </row>
    <row r="231" spans="2:12" x14ac:dyDescent="0.35">
      <c r="B231" s="556"/>
      <c r="C231" s="556"/>
      <c r="D231" s="556"/>
      <c r="E231" s="556"/>
      <c r="F231" s="556"/>
      <c r="G231" s="556"/>
      <c r="H231" s="556"/>
      <c r="I231" s="556"/>
      <c r="J231" s="556"/>
      <c r="K231" s="556"/>
      <c r="L231" s="548"/>
    </row>
    <row r="232" spans="2:12" x14ac:dyDescent="0.35">
      <c r="B232" s="556"/>
      <c r="C232" s="556"/>
      <c r="D232" s="556"/>
      <c r="E232" s="556"/>
      <c r="F232" s="556"/>
      <c r="G232" s="556"/>
      <c r="H232" s="556"/>
      <c r="I232" s="556"/>
      <c r="J232" s="556"/>
      <c r="K232" s="556"/>
      <c r="L232" s="548"/>
    </row>
    <row r="233" spans="2:12" x14ac:dyDescent="0.35">
      <c r="B233" s="556"/>
      <c r="C233" s="556"/>
      <c r="D233" s="556"/>
      <c r="E233" s="556"/>
      <c r="F233" s="556"/>
      <c r="G233" s="556"/>
      <c r="H233" s="556"/>
      <c r="I233" s="556"/>
      <c r="J233" s="556"/>
      <c r="K233" s="556"/>
      <c r="L233" s="548"/>
    </row>
    <row r="234" spans="2:12" x14ac:dyDescent="0.35">
      <c r="B234" s="556"/>
      <c r="C234" s="556"/>
      <c r="D234" s="556"/>
      <c r="E234" s="556"/>
      <c r="F234" s="556"/>
      <c r="G234" s="556"/>
      <c r="H234" s="556"/>
      <c r="I234" s="556"/>
      <c r="J234" s="556"/>
      <c r="K234" s="556"/>
      <c r="L234" s="548"/>
    </row>
    <row r="235" spans="2:12" x14ac:dyDescent="0.35">
      <c r="B235" s="556"/>
      <c r="C235" s="556"/>
      <c r="D235" s="556"/>
      <c r="E235" s="556"/>
      <c r="F235" s="556"/>
      <c r="G235" s="556"/>
      <c r="H235" s="556"/>
      <c r="I235" s="556"/>
      <c r="J235" s="556"/>
      <c r="K235" s="556"/>
      <c r="L235" s="548"/>
    </row>
    <row r="236" spans="2:12" x14ac:dyDescent="0.35">
      <c r="B236" s="556"/>
      <c r="C236" s="556"/>
      <c r="D236" s="556"/>
      <c r="E236" s="556"/>
      <c r="F236" s="556"/>
      <c r="G236" s="556"/>
      <c r="H236" s="556"/>
      <c r="I236" s="556"/>
      <c r="J236" s="556"/>
      <c r="K236" s="556"/>
      <c r="L236" s="548"/>
    </row>
    <row r="237" spans="2:12" x14ac:dyDescent="0.35">
      <c r="B237" s="556"/>
      <c r="C237" s="556"/>
      <c r="D237" s="556"/>
      <c r="E237" s="556"/>
      <c r="F237" s="556"/>
      <c r="G237" s="556"/>
      <c r="H237" s="556"/>
      <c r="I237" s="556"/>
      <c r="J237" s="556"/>
      <c r="K237" s="556"/>
      <c r="L237" s="548"/>
    </row>
    <row r="238" spans="2:12" x14ac:dyDescent="0.35">
      <c r="B238" s="556"/>
      <c r="C238" s="556"/>
      <c r="D238" s="556"/>
      <c r="E238" s="556"/>
      <c r="F238" s="556"/>
      <c r="G238" s="556"/>
      <c r="H238" s="556"/>
      <c r="I238" s="556"/>
      <c r="J238" s="556"/>
      <c r="K238" s="556"/>
      <c r="L238" s="548"/>
    </row>
    <row r="239" spans="2:12" x14ac:dyDescent="0.35">
      <c r="B239" s="556"/>
      <c r="C239" s="556"/>
      <c r="D239" s="556"/>
      <c r="E239" s="556"/>
      <c r="F239" s="556"/>
      <c r="G239" s="556"/>
      <c r="H239" s="556"/>
      <c r="I239" s="556"/>
      <c r="J239" s="556"/>
      <c r="K239" s="556"/>
      <c r="L239" s="548"/>
    </row>
    <row r="240" spans="2:12" x14ac:dyDescent="0.35">
      <c r="B240" s="556"/>
      <c r="C240" s="556"/>
      <c r="D240" s="556"/>
      <c r="E240" s="556"/>
      <c r="F240" s="556"/>
      <c r="G240" s="556"/>
      <c r="H240" s="556"/>
      <c r="I240" s="556"/>
      <c r="J240" s="556"/>
      <c r="K240" s="556"/>
      <c r="L240" s="548"/>
    </row>
    <row r="241" spans="2:12" x14ac:dyDescent="0.35">
      <c r="B241" s="556"/>
      <c r="C241" s="556"/>
      <c r="D241" s="556"/>
      <c r="E241" s="556"/>
      <c r="F241" s="556"/>
      <c r="G241" s="556"/>
      <c r="H241" s="556"/>
      <c r="I241" s="556"/>
      <c r="J241" s="556"/>
      <c r="K241" s="556"/>
      <c r="L241" s="548"/>
    </row>
    <row r="242" spans="2:12" x14ac:dyDescent="0.35">
      <c r="B242" s="556"/>
      <c r="C242" s="556"/>
      <c r="D242" s="556"/>
      <c r="E242" s="556"/>
      <c r="F242" s="556"/>
      <c r="G242" s="556"/>
      <c r="H242" s="556"/>
      <c r="I242" s="556"/>
      <c r="J242" s="556"/>
      <c r="K242" s="556"/>
      <c r="L242" s="548"/>
    </row>
    <row r="243" spans="2:12" x14ac:dyDescent="0.35">
      <c r="B243" s="556"/>
      <c r="C243" s="556"/>
      <c r="D243" s="556"/>
      <c r="E243" s="556"/>
      <c r="F243" s="556"/>
      <c r="G243" s="556"/>
      <c r="H243" s="556"/>
      <c r="I243" s="556"/>
      <c r="J243" s="556"/>
      <c r="K243" s="556"/>
      <c r="L243" s="548"/>
    </row>
    <row r="244" spans="2:12" x14ac:dyDescent="0.35">
      <c r="B244" s="556"/>
      <c r="C244" s="556"/>
      <c r="D244" s="556"/>
      <c r="E244" s="556"/>
      <c r="F244" s="556"/>
      <c r="G244" s="556"/>
      <c r="H244" s="556"/>
      <c r="I244" s="556"/>
      <c r="J244" s="556"/>
      <c r="K244" s="556"/>
      <c r="L244" s="548"/>
    </row>
    <row r="245" spans="2:12" x14ac:dyDescent="0.35">
      <c r="B245" s="556"/>
      <c r="C245" s="556"/>
      <c r="D245" s="556"/>
      <c r="E245" s="556"/>
      <c r="F245" s="556"/>
      <c r="G245" s="556"/>
      <c r="H245" s="556"/>
      <c r="I245" s="556"/>
      <c r="J245" s="556"/>
      <c r="K245" s="556"/>
      <c r="L245" s="548"/>
    </row>
    <row r="246" spans="2:12" x14ac:dyDescent="0.35">
      <c r="B246" s="556"/>
      <c r="C246" s="556"/>
      <c r="D246" s="556"/>
      <c r="E246" s="556"/>
      <c r="F246" s="556"/>
      <c r="G246" s="556"/>
      <c r="H246" s="556"/>
      <c r="I246" s="556"/>
      <c r="J246" s="556"/>
      <c r="K246" s="556"/>
      <c r="L246" s="548"/>
    </row>
    <row r="247" spans="2:12" x14ac:dyDescent="0.35">
      <c r="B247" s="556"/>
      <c r="C247" s="556"/>
      <c r="D247" s="556"/>
      <c r="E247" s="556"/>
      <c r="F247" s="556"/>
      <c r="G247" s="556"/>
      <c r="H247" s="556"/>
      <c r="I247" s="556"/>
      <c r="J247" s="556"/>
      <c r="K247" s="556"/>
      <c r="L247" s="548"/>
    </row>
    <row r="248" spans="2:12" x14ac:dyDescent="0.35">
      <c r="B248" s="556"/>
      <c r="C248" s="556"/>
      <c r="D248" s="556"/>
      <c r="E248" s="556"/>
      <c r="F248" s="556"/>
      <c r="G248" s="556"/>
      <c r="H248" s="556"/>
      <c r="I248" s="556"/>
      <c r="J248" s="556"/>
      <c r="K248" s="556"/>
      <c r="L248" s="548"/>
    </row>
    <row r="249" spans="2:12" x14ac:dyDescent="0.35">
      <c r="B249" s="556"/>
      <c r="C249" s="556"/>
      <c r="D249" s="556"/>
      <c r="E249" s="556"/>
      <c r="F249" s="556"/>
      <c r="G249" s="556"/>
      <c r="H249" s="556"/>
      <c r="I249" s="556"/>
      <c r="J249" s="556"/>
      <c r="K249" s="556"/>
      <c r="L249" s="548"/>
    </row>
    <row r="250" spans="2:12" x14ac:dyDescent="0.35">
      <c r="B250" s="556"/>
      <c r="C250" s="556"/>
      <c r="D250" s="556"/>
      <c r="E250" s="556"/>
      <c r="F250" s="556"/>
      <c r="G250" s="556"/>
      <c r="H250" s="556"/>
      <c r="I250" s="556"/>
      <c r="J250" s="556"/>
      <c r="K250" s="556"/>
      <c r="L250" s="548"/>
    </row>
    <row r="251" spans="2:12" x14ac:dyDescent="0.35">
      <c r="B251" s="556"/>
      <c r="C251" s="556"/>
      <c r="D251" s="556"/>
      <c r="E251" s="556"/>
      <c r="F251" s="556"/>
      <c r="G251" s="556"/>
      <c r="H251" s="556"/>
      <c r="I251" s="556"/>
      <c r="J251" s="556"/>
      <c r="K251" s="556"/>
      <c r="L251" s="548"/>
    </row>
    <row r="252" spans="2:12" x14ac:dyDescent="0.35">
      <c r="B252" s="556"/>
      <c r="C252" s="556"/>
      <c r="D252" s="556"/>
      <c r="E252" s="556"/>
      <c r="F252" s="556"/>
      <c r="G252" s="556"/>
      <c r="H252" s="556"/>
      <c r="I252" s="556"/>
      <c r="J252" s="556"/>
      <c r="K252" s="556"/>
      <c r="L252" s="548"/>
    </row>
    <row r="253" spans="2:12" x14ac:dyDescent="0.35">
      <c r="B253" s="556"/>
      <c r="C253" s="556"/>
      <c r="D253" s="556"/>
      <c r="E253" s="556"/>
      <c r="F253" s="556"/>
      <c r="G253" s="556"/>
      <c r="H253" s="556"/>
      <c r="I253" s="556"/>
      <c r="J253" s="556"/>
      <c r="K253" s="556"/>
      <c r="L253" s="548"/>
    </row>
    <row r="254" spans="2:12" x14ac:dyDescent="0.35">
      <c r="B254" s="556"/>
      <c r="C254" s="556"/>
      <c r="D254" s="556"/>
      <c r="E254" s="556"/>
      <c r="F254" s="556"/>
      <c r="G254" s="556"/>
      <c r="H254" s="556"/>
      <c r="I254" s="556"/>
      <c r="J254" s="556"/>
      <c r="K254" s="556"/>
      <c r="L254" s="548"/>
    </row>
    <row r="255" spans="2:12" x14ac:dyDescent="0.35">
      <c r="B255" s="556"/>
      <c r="C255" s="556"/>
      <c r="D255" s="556"/>
      <c r="E255" s="556"/>
      <c r="F255" s="556"/>
      <c r="G255" s="556"/>
      <c r="H255" s="556"/>
      <c r="I255" s="556"/>
      <c r="J255" s="556"/>
      <c r="K255" s="556"/>
      <c r="L255" s="548"/>
    </row>
    <row r="256" spans="2:12" x14ac:dyDescent="0.35">
      <c r="B256" s="556"/>
      <c r="C256" s="556"/>
      <c r="D256" s="556"/>
      <c r="E256" s="556"/>
      <c r="F256" s="556"/>
      <c r="G256" s="556"/>
      <c r="H256" s="556"/>
      <c r="I256" s="556"/>
      <c r="J256" s="556"/>
      <c r="K256" s="556"/>
      <c r="L256" s="548"/>
    </row>
    <row r="257" spans="2:12" x14ac:dyDescent="0.35">
      <c r="B257" s="556"/>
      <c r="C257" s="556"/>
      <c r="D257" s="556"/>
      <c r="E257" s="556"/>
      <c r="F257" s="556"/>
      <c r="G257" s="556"/>
      <c r="H257" s="556"/>
      <c r="I257" s="556"/>
      <c r="J257" s="556"/>
      <c r="K257" s="556"/>
      <c r="L257" s="548"/>
    </row>
    <row r="258" spans="2:12" x14ac:dyDescent="0.35">
      <c r="B258" s="556"/>
      <c r="C258" s="556"/>
      <c r="D258" s="556"/>
      <c r="E258" s="556"/>
      <c r="F258" s="556"/>
      <c r="G258" s="556"/>
      <c r="H258" s="556"/>
      <c r="I258" s="556"/>
      <c r="J258" s="556"/>
      <c r="K258" s="556"/>
      <c r="L258" s="548"/>
    </row>
    <row r="259" spans="2:12" x14ac:dyDescent="0.35">
      <c r="B259" s="556"/>
      <c r="C259" s="556"/>
      <c r="D259" s="556"/>
      <c r="E259" s="556"/>
      <c r="F259" s="556"/>
      <c r="G259" s="556"/>
      <c r="H259" s="556"/>
      <c r="I259" s="556"/>
      <c r="J259" s="556"/>
      <c r="K259" s="556"/>
      <c r="L259" s="548"/>
    </row>
    <row r="260" spans="2:12" x14ac:dyDescent="0.35">
      <c r="B260" s="556"/>
      <c r="C260" s="556"/>
      <c r="D260" s="556"/>
      <c r="E260" s="556"/>
      <c r="F260" s="556"/>
      <c r="G260" s="556"/>
      <c r="H260" s="556"/>
      <c r="I260" s="556"/>
      <c r="J260" s="556"/>
      <c r="K260" s="556"/>
      <c r="L260" s="556"/>
    </row>
    <row r="261" spans="2:12" x14ac:dyDescent="0.35">
      <c r="B261" s="556"/>
      <c r="C261" s="556"/>
      <c r="D261" s="556"/>
      <c r="E261" s="556"/>
      <c r="F261" s="556"/>
      <c r="G261" s="556"/>
      <c r="H261" s="556"/>
      <c r="I261" s="556"/>
      <c r="J261" s="556"/>
      <c r="K261" s="556"/>
      <c r="L261" s="556"/>
    </row>
    <row r="262" spans="2:12" x14ac:dyDescent="0.35">
      <c r="B262" s="556"/>
      <c r="C262" s="556"/>
      <c r="D262" s="556"/>
      <c r="E262" s="556"/>
      <c r="F262" s="556"/>
      <c r="G262" s="556"/>
      <c r="H262" s="556"/>
      <c r="I262" s="556"/>
      <c r="J262" s="556"/>
      <c r="K262" s="556"/>
      <c r="L262" s="556"/>
    </row>
    <row r="263" spans="2:12" x14ac:dyDescent="0.35">
      <c r="B263" s="556"/>
      <c r="C263" s="556"/>
      <c r="D263" s="556"/>
      <c r="E263" s="556"/>
      <c r="F263" s="556"/>
      <c r="G263" s="556"/>
      <c r="H263" s="556"/>
      <c r="I263" s="556"/>
      <c r="J263" s="556"/>
      <c r="K263" s="556"/>
      <c r="L263" s="556"/>
    </row>
    <row r="264" spans="2:12" x14ac:dyDescent="0.35">
      <c r="B264" s="556"/>
      <c r="C264" s="556"/>
      <c r="D264" s="556"/>
      <c r="E264" s="556"/>
      <c r="F264" s="556"/>
      <c r="G264" s="556"/>
      <c r="H264" s="556"/>
      <c r="I264" s="556"/>
      <c r="J264" s="556"/>
      <c r="K264" s="556"/>
      <c r="L264" s="556"/>
    </row>
    <row r="265" spans="2:12" x14ac:dyDescent="0.35">
      <c r="B265" s="556"/>
      <c r="C265" s="556"/>
      <c r="D265" s="556"/>
      <c r="E265" s="556"/>
      <c r="F265" s="556"/>
      <c r="G265" s="556"/>
      <c r="H265" s="556"/>
      <c r="I265" s="556"/>
      <c r="J265" s="556"/>
      <c r="K265" s="556"/>
      <c r="L265" s="556"/>
    </row>
  </sheetData>
  <sheetProtection selectLockedCells="1" selectUnlockedCells="1"/>
  <mergeCells count="6">
    <mergeCell ref="H8:P8"/>
    <mergeCell ref="H3:P3"/>
    <mergeCell ref="H4:P4"/>
    <mergeCell ref="H5:P5"/>
    <mergeCell ref="H6:P6"/>
    <mergeCell ref="H7:P7"/>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&amp;C&amp;"Arial,Normal"&amp;10&amp;A</oddHeader>
    <oddFooter>&amp;C&amp;"Arial,Normal"&amp;10Página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topLeftCell="A121" zoomScale="65" zoomScaleNormal="65" workbookViewId="0">
      <selection activeCell="A121" sqref="A121"/>
    </sheetView>
  </sheetViews>
  <sheetFormatPr baseColWidth="10" defaultColWidth="9.1796875" defaultRowHeight="14.5" x14ac:dyDescent="0.35"/>
  <sheetData/>
  <sheetProtection selectLockedCells="1" selectUnlockedCells="1"/>
  <pageMargins left="0.78749999999999998" right="0.78749999999999998" top="1.0249999999999999" bottom="1.0249999999999999" header="0.78749999999999998" footer="0.78749999999999998"/>
  <pageSetup paperSize="9" firstPageNumber="0" orientation="portrait" horizontalDpi="300" verticalDpi="300"/>
  <headerFooter alignWithMargins="0">
    <oddHeader>&amp;C&amp;"Arial,Normal"&amp;10&amp;A</oddHeader>
    <oddFooter>&amp;C&amp;"Arial,Normal"&amp;10Página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1"/>
  </sheetPr>
  <dimension ref="A1:BH48"/>
  <sheetViews>
    <sheetView showGridLines="0" topLeftCell="B1" zoomScale="80" zoomScaleNormal="80" workbookViewId="0">
      <pane ySplit="2" topLeftCell="A11" activePane="bottomLeft" state="frozen"/>
      <selection pane="bottomLeft" activeCell="B11" sqref="B11:D11"/>
    </sheetView>
  </sheetViews>
  <sheetFormatPr baseColWidth="10" defaultColWidth="9.1796875" defaultRowHeight="14.5" x14ac:dyDescent="0.35"/>
  <cols>
    <col min="1" max="1" width="2.54296875" customWidth="1"/>
    <col min="2" max="2" width="21.453125" customWidth="1"/>
    <col min="3" max="3" width="11" customWidth="1"/>
    <col min="4" max="4" width="11.1796875" customWidth="1"/>
    <col min="5" max="5" width="16.453125" customWidth="1"/>
    <col min="6" max="6" width="15.54296875" customWidth="1"/>
    <col min="7" max="7" width="37.453125" customWidth="1"/>
    <col min="8" max="8" width="17.453125" customWidth="1"/>
    <col min="9" max="9" width="71" customWidth="1"/>
    <col min="10" max="10" width="14.1796875" customWidth="1"/>
    <col min="11" max="11" width="16" customWidth="1"/>
    <col min="12" max="12" width="13.1796875" customWidth="1"/>
    <col min="13" max="13" width="49.453125" customWidth="1"/>
    <col min="14" max="14" width="2.54296875" style="2" customWidth="1"/>
    <col min="15" max="15" width="3" style="2" customWidth="1"/>
    <col min="16" max="16" width="2.54296875" customWidth="1"/>
    <col min="17" max="17" width="16.1796875" customWidth="1"/>
    <col min="18" max="18" width="13.54296875" customWidth="1"/>
    <col min="19" max="19" width="11" customWidth="1"/>
    <col min="20" max="20" width="14.81640625" customWidth="1"/>
    <col min="21" max="21" width="16" customWidth="1"/>
    <col min="22" max="22" width="0" hidden="1" customWidth="1"/>
    <col min="23" max="23" width="15.54296875" customWidth="1"/>
    <col min="24" max="24" width="11" customWidth="1"/>
    <col min="25" max="25" width="2.453125" customWidth="1"/>
    <col min="26" max="26" width="1.1796875" customWidth="1"/>
    <col min="27" max="27" width="3.453125" customWidth="1"/>
    <col min="28" max="28" width="17" customWidth="1"/>
    <col min="29" max="29" width="15" customWidth="1"/>
    <col min="30" max="30" width="11" customWidth="1"/>
    <col min="31" max="31" width="13.54296875" customWidth="1"/>
    <col min="32" max="32" width="16.81640625" customWidth="1"/>
    <col min="33" max="33" width="11" customWidth="1"/>
    <col min="34" max="34" width="2" customWidth="1"/>
    <col min="35" max="35" width="3.453125" customWidth="1"/>
    <col min="36" max="36" width="2.453125" customWidth="1"/>
    <col min="37" max="37" width="40.54296875" customWidth="1"/>
    <col min="38" max="38" width="15.453125" customWidth="1"/>
  </cols>
  <sheetData>
    <row r="1" spans="1:60" ht="34.5" customHeight="1" x14ac:dyDescent="0.35">
      <c r="A1" s="3"/>
      <c r="B1" s="3"/>
      <c r="C1" s="3"/>
      <c r="D1" s="3"/>
      <c r="E1" s="3"/>
      <c r="F1" s="3"/>
      <c r="G1" s="3"/>
      <c r="H1" s="3"/>
      <c r="I1" s="3"/>
      <c r="J1" s="3"/>
      <c r="K1" s="3"/>
      <c r="L1" s="3"/>
      <c r="M1" s="3"/>
    </row>
    <row r="2" spans="1:60" ht="36" customHeight="1" x14ac:dyDescent="0.35">
      <c r="A2" s="3"/>
      <c r="B2" s="741" t="s">
        <v>0</v>
      </c>
      <c r="C2" s="741"/>
      <c r="D2" s="741"/>
      <c r="E2" s="741"/>
      <c r="F2" s="741"/>
      <c r="G2" s="741"/>
      <c r="H2" s="741"/>
      <c r="I2" s="741"/>
      <c r="J2" s="741"/>
      <c r="K2" s="741"/>
      <c r="L2" s="741"/>
      <c r="M2" s="741"/>
    </row>
    <row r="3" spans="1:60" ht="15.75" customHeight="1" x14ac:dyDescent="0.35">
      <c r="A3" s="3"/>
      <c r="B3" s="4"/>
      <c r="C3" s="4"/>
      <c r="D3" s="4"/>
      <c r="E3" s="4"/>
      <c r="F3" s="4"/>
      <c r="G3" s="4"/>
      <c r="H3" s="4"/>
      <c r="I3" s="4"/>
      <c r="J3" s="4"/>
      <c r="K3" s="5"/>
      <c r="L3" s="5"/>
      <c r="M3" s="3"/>
    </row>
    <row r="5" spans="1:60" ht="23.5" x14ac:dyDescent="0.55000000000000004">
      <c r="B5" s="725" t="s">
        <v>1</v>
      </c>
      <c r="C5" s="725"/>
      <c r="D5" s="725"/>
      <c r="E5" s="725"/>
      <c r="F5" s="725"/>
      <c r="G5" s="725"/>
      <c r="H5" s="725"/>
      <c r="I5" s="725"/>
      <c r="J5" s="725"/>
      <c r="K5" s="725"/>
      <c r="L5" s="725"/>
      <c r="M5" s="725"/>
      <c r="N5" s="725"/>
      <c r="O5" s="725"/>
    </row>
    <row r="7" spans="1:60" ht="21" x14ac:dyDescent="0.5">
      <c r="B7" s="742" t="s">
        <v>2</v>
      </c>
      <c r="C7" s="742"/>
      <c r="D7" s="742"/>
      <c r="E7" s="742" t="s">
        <v>3</v>
      </c>
      <c r="F7" s="742"/>
      <c r="G7" s="742"/>
      <c r="H7" s="742"/>
      <c r="I7" s="742"/>
      <c r="J7" s="742" t="s">
        <v>4</v>
      </c>
      <c r="K7" s="742"/>
      <c r="L7" s="742"/>
      <c r="M7" s="742" t="s">
        <v>5</v>
      </c>
      <c r="N7" s="742"/>
      <c r="O7" s="742"/>
    </row>
    <row r="8" spans="1:60" ht="92.25" customHeight="1" x14ac:dyDescent="0.35">
      <c r="B8" s="721" t="str">
        <f>+'Introducción de datos'!B27</f>
        <v>F1: Presupuesto y desembolsos del Fondo Mundial</v>
      </c>
      <c r="C8" s="721"/>
      <c r="D8" s="721"/>
      <c r="E8" s="743" t="s">
        <v>6</v>
      </c>
      <c r="F8" s="743"/>
      <c r="G8" s="743"/>
      <c r="H8" s="743"/>
      <c r="I8" s="743"/>
      <c r="J8" s="744" t="s">
        <v>7</v>
      </c>
      <c r="K8" s="744"/>
      <c r="L8" s="744"/>
      <c r="M8" s="744" t="s">
        <v>8</v>
      </c>
      <c r="N8" s="744"/>
      <c r="O8" s="744"/>
    </row>
    <row r="9" spans="1:60" ht="117.75" customHeight="1" x14ac:dyDescent="0.35">
      <c r="B9" s="721" t="str">
        <f>+'Introducción de datos'!B38</f>
        <v>F2: Presupuesto y gastos reales por módulos de la subvención</v>
      </c>
      <c r="C9" s="721"/>
      <c r="D9" s="721"/>
      <c r="E9" s="734" t="s">
        <v>9</v>
      </c>
      <c r="F9" s="734"/>
      <c r="G9" s="734"/>
      <c r="H9" s="734"/>
      <c r="I9" s="734"/>
      <c r="J9" s="730" t="s">
        <v>10</v>
      </c>
      <c r="K9" s="730"/>
      <c r="L9" s="730"/>
      <c r="M9" s="730" t="s">
        <v>8</v>
      </c>
      <c r="N9" s="730"/>
      <c r="O9" s="730"/>
    </row>
    <row r="10" spans="1:60" ht="233.25" customHeight="1" x14ac:dyDescent="0.35">
      <c r="B10" s="731" t="str">
        <f>+'Introducción de datos'!B50</f>
        <v>F3: Desembolsos y gastos</v>
      </c>
      <c r="C10" s="731"/>
      <c r="D10" s="731"/>
      <c r="E10" s="734" t="s">
        <v>11</v>
      </c>
      <c r="F10" s="734"/>
      <c r="G10" s="734"/>
      <c r="H10" s="734"/>
      <c r="I10" s="734"/>
      <c r="J10" s="729" t="s">
        <v>12</v>
      </c>
      <c r="K10" s="729"/>
      <c r="L10" s="729"/>
      <c r="M10" s="730" t="s">
        <v>13</v>
      </c>
      <c r="N10" s="730"/>
      <c r="O10" s="730"/>
    </row>
    <row r="11" spans="1:60" ht="279.75" customHeight="1" x14ac:dyDescent="0.35">
      <c r="B11" s="731" t="str">
        <f>+'Introducción de datos'!B58</f>
        <v>F4: Último ciclo de información y desembolso del RP</v>
      </c>
      <c r="C11" s="731"/>
      <c r="D11" s="731"/>
      <c r="E11" s="734" t="s">
        <v>14</v>
      </c>
      <c r="F11" s="734"/>
      <c r="G11" s="734"/>
      <c r="H11" s="734"/>
      <c r="I11" s="734"/>
      <c r="J11" s="729" t="s">
        <v>15</v>
      </c>
      <c r="K11" s="729"/>
      <c r="L11" s="729"/>
      <c r="M11" s="730" t="s">
        <v>16</v>
      </c>
      <c r="N11" s="730"/>
      <c r="O11" s="730"/>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row>
    <row r="12" spans="1:60" s="7" customFormat="1" x14ac:dyDescent="0.35">
      <c r="B12" s="739"/>
      <c r="C12" s="739"/>
      <c r="D12" s="739"/>
      <c r="E12" s="740"/>
      <c r="F12" s="740"/>
      <c r="G12" s="740"/>
      <c r="H12" s="740"/>
      <c r="I12" s="740"/>
      <c r="J12" s="740"/>
      <c r="K12" s="740"/>
      <c r="L12" s="740"/>
      <c r="M12" s="740"/>
      <c r="N12" s="740"/>
      <c r="O12" s="740"/>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row>
    <row r="13" spans="1:60" s="7" customFormat="1" x14ac:dyDescent="0.35">
      <c r="B13" s="736"/>
      <c r="C13" s="736"/>
      <c r="D13" s="736"/>
      <c r="E13" s="737"/>
      <c r="F13" s="737"/>
      <c r="G13" s="737"/>
      <c r="H13" s="737"/>
      <c r="I13" s="737"/>
      <c r="J13" s="737"/>
      <c r="K13" s="737"/>
      <c r="L13" s="737"/>
      <c r="M13" s="737"/>
      <c r="N13" s="737"/>
      <c r="O13" s="737"/>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row>
    <row r="14" spans="1:60" s="7" customFormat="1" x14ac:dyDescent="0.35">
      <c r="B14" s="736"/>
      <c r="C14" s="736"/>
      <c r="D14" s="736"/>
      <c r="E14" s="737"/>
      <c r="F14" s="737"/>
      <c r="G14" s="737"/>
      <c r="H14" s="737"/>
      <c r="I14" s="737"/>
      <c r="J14" s="737"/>
      <c r="K14" s="737"/>
      <c r="L14" s="737"/>
      <c r="M14" s="737"/>
      <c r="N14" s="737"/>
      <c r="O14" s="737"/>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row>
    <row r="15" spans="1:60" s="7" customFormat="1" x14ac:dyDescent="0.35">
      <c r="B15" s="736"/>
      <c r="C15" s="736"/>
      <c r="D15" s="736"/>
      <c r="E15" s="737"/>
      <c r="F15" s="737"/>
      <c r="G15" s="737"/>
      <c r="H15" s="737"/>
      <c r="I15" s="737"/>
      <c r="J15" s="737"/>
      <c r="K15" s="737"/>
      <c r="L15" s="737"/>
      <c r="M15" s="737"/>
      <c r="N15" s="737"/>
      <c r="O15" s="737"/>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row>
    <row r="16" spans="1:60" ht="23.5" x14ac:dyDescent="0.55000000000000004">
      <c r="B16" s="725" t="s">
        <v>17</v>
      </c>
      <c r="C16" s="725"/>
      <c r="D16" s="725"/>
      <c r="E16" s="725"/>
      <c r="F16" s="725"/>
      <c r="G16" s="725"/>
      <c r="H16" s="725"/>
      <c r="I16" s="725"/>
      <c r="J16" s="725"/>
      <c r="K16" s="725"/>
      <c r="L16" s="725"/>
      <c r="M16" s="725"/>
      <c r="N16" s="725"/>
      <c r="O16" s="725"/>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row>
    <row r="17" spans="1:60" x14ac:dyDescent="0.35">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row>
    <row r="18" spans="1:60" ht="21" x14ac:dyDescent="0.5">
      <c r="B18" s="738" t="s">
        <v>2</v>
      </c>
      <c r="C18" s="738"/>
      <c r="D18" s="738"/>
      <c r="E18" s="738" t="s">
        <v>3</v>
      </c>
      <c r="F18" s="738"/>
      <c r="G18" s="738"/>
      <c r="H18" s="738"/>
      <c r="I18" s="738"/>
      <c r="J18" s="738" t="s">
        <v>4</v>
      </c>
      <c r="K18" s="738"/>
      <c r="L18" s="738"/>
      <c r="M18" s="738" t="s">
        <v>18</v>
      </c>
      <c r="N18" s="738"/>
      <c r="O18" s="738"/>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row>
    <row r="19" spans="1:60" ht="149.25" customHeight="1" x14ac:dyDescent="0.35">
      <c r="B19" s="721" t="str">
        <f>+'Introducción de datos'!B68</f>
        <v>M1: Estado de las condiciones precedentes y acciones con fecha límite</v>
      </c>
      <c r="C19" s="721"/>
      <c r="D19" s="721"/>
      <c r="E19" s="734" t="s">
        <v>19</v>
      </c>
      <c r="F19" s="734"/>
      <c r="G19" s="734"/>
      <c r="H19" s="734"/>
      <c r="I19" s="734"/>
      <c r="J19" s="730" t="s">
        <v>20</v>
      </c>
      <c r="K19" s="730"/>
      <c r="L19" s="730"/>
      <c r="M19" s="730" t="s">
        <v>21</v>
      </c>
      <c r="N19" s="730"/>
      <c r="O19" s="730"/>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row>
    <row r="20" spans="1:60" ht="102.75" customHeight="1" x14ac:dyDescent="0.35">
      <c r="B20" s="721" t="str">
        <f>+'Introducción de datos'!B74</f>
        <v>M2: Estado de los principales puestos directivos del RP</v>
      </c>
      <c r="C20" s="721"/>
      <c r="D20" s="721"/>
      <c r="E20" s="734" t="s">
        <v>22</v>
      </c>
      <c r="F20" s="734"/>
      <c r="G20" s="734"/>
      <c r="H20" s="734"/>
      <c r="I20" s="734"/>
      <c r="J20" s="730" t="s">
        <v>23</v>
      </c>
      <c r="K20" s="730"/>
      <c r="L20" s="730"/>
      <c r="M20" s="730" t="s">
        <v>24</v>
      </c>
      <c r="N20" s="730"/>
      <c r="O20" s="730"/>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row>
    <row r="21" spans="1:60" ht="137.25" customHeight="1" x14ac:dyDescent="0.35">
      <c r="B21" s="721" t="str">
        <f>+'Introducción de datos'!B79</f>
        <v xml:space="preserve">M3: Acuerdos contractuales (subreceptores) </v>
      </c>
      <c r="C21" s="721"/>
      <c r="D21" s="721"/>
      <c r="E21" s="735" t="s">
        <v>25</v>
      </c>
      <c r="F21" s="735"/>
      <c r="G21" s="735"/>
      <c r="H21" s="735"/>
      <c r="I21" s="735"/>
      <c r="J21" s="730" t="s">
        <v>26</v>
      </c>
      <c r="K21" s="730"/>
      <c r="L21" s="730"/>
      <c r="M21" s="730" t="s">
        <v>27</v>
      </c>
      <c r="N21" s="730"/>
      <c r="O21" s="730"/>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row>
    <row r="22" spans="1:60" ht="74.25" customHeight="1" x14ac:dyDescent="0.35">
      <c r="B22" s="721" t="str">
        <f>+'Introducción de datos'!B84</f>
        <v>M4: Número de informes completos recibidos a tiempo</v>
      </c>
      <c r="C22" s="721"/>
      <c r="D22" s="721"/>
      <c r="E22" s="728" t="s">
        <v>28</v>
      </c>
      <c r="F22" s="728"/>
      <c r="G22" s="728"/>
      <c r="H22" s="728"/>
      <c r="I22" s="728"/>
      <c r="J22" s="729" t="s">
        <v>29</v>
      </c>
      <c r="K22" s="729"/>
      <c r="L22" s="729"/>
      <c r="M22" s="730" t="s">
        <v>30</v>
      </c>
      <c r="N22" s="730"/>
      <c r="O22" s="730"/>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row>
    <row r="23" spans="1:60" ht="207.75" customHeight="1" x14ac:dyDescent="0.35">
      <c r="B23" s="731" t="str">
        <f>+'Introducción de datos'!B90</f>
        <v>M5: Presupuesto y compra de productos y equipo sanitario, medicamentos y productos farmacéuticos</v>
      </c>
      <c r="C23" s="731"/>
      <c r="D23" s="731"/>
      <c r="E23" s="732" t="s">
        <v>31</v>
      </c>
      <c r="F23" s="732"/>
      <c r="G23" s="732"/>
      <c r="H23" s="732"/>
      <c r="I23" s="732"/>
      <c r="J23" s="730" t="s">
        <v>32</v>
      </c>
      <c r="K23" s="730"/>
      <c r="L23" s="730"/>
      <c r="M23" s="730" t="s">
        <v>33</v>
      </c>
      <c r="N23" s="730"/>
      <c r="O23" s="730"/>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row>
    <row r="24" spans="1:60" ht="114.75" customHeight="1" x14ac:dyDescent="0.35">
      <c r="B24" s="731"/>
      <c r="C24" s="731"/>
      <c r="D24" s="731"/>
      <c r="E24" s="733" t="s">
        <v>34</v>
      </c>
      <c r="F24" s="733"/>
      <c r="G24" s="733"/>
      <c r="H24" s="733"/>
      <c r="I24" s="733"/>
      <c r="J24" s="730"/>
      <c r="K24" s="730"/>
      <c r="L24" s="730"/>
      <c r="M24" s="730"/>
      <c r="N24" s="730"/>
      <c r="O24" s="730"/>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row>
    <row r="25" spans="1:60" ht="206.25" customHeight="1" x14ac:dyDescent="0.35">
      <c r="B25" s="721" t="str">
        <f>+'Introducción de datos'!B103</f>
        <v>M6: Diferencia entre existencias actuales y existencias de seguridad</v>
      </c>
      <c r="C25" s="721"/>
      <c r="D25" s="721"/>
      <c r="E25" s="722" t="s">
        <v>35</v>
      </c>
      <c r="F25" s="722"/>
      <c r="G25" s="722"/>
      <c r="H25" s="722"/>
      <c r="I25" s="722"/>
      <c r="J25" s="723" t="s">
        <v>36</v>
      </c>
      <c r="K25" s="723"/>
      <c r="L25" s="723"/>
      <c r="M25" s="724" t="s">
        <v>37</v>
      </c>
      <c r="N25" s="724"/>
      <c r="O25" s="724"/>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row>
    <row r="26" spans="1:60" x14ac:dyDescent="0.35">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row>
    <row r="27" spans="1:60" x14ac:dyDescent="0.35">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row>
    <row r="28" spans="1:60" x14ac:dyDescent="0.35">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row>
    <row r="29" spans="1:60" ht="18.5" x14ac:dyDescent="0.45">
      <c r="B29" s="9"/>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row>
    <row r="30" spans="1:60" ht="23.5" x14ac:dyDescent="0.55000000000000004">
      <c r="B30" s="725" t="s">
        <v>38</v>
      </c>
      <c r="C30" s="725"/>
      <c r="D30" s="725"/>
      <c r="E30" s="725"/>
      <c r="F30" s="725"/>
      <c r="G30" s="725"/>
      <c r="H30" s="725"/>
      <c r="I30" s="725"/>
      <c r="J30" s="725"/>
      <c r="K30" s="725"/>
      <c r="L30" s="725"/>
      <c r="M30" s="725"/>
      <c r="N30" s="725"/>
      <c r="O30" s="725"/>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row>
    <row r="31" spans="1:60" x14ac:dyDescent="0.35">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row>
    <row r="32" spans="1:60" ht="28.5" customHeight="1" x14ac:dyDescent="0.35">
      <c r="A32" s="10"/>
      <c r="B32" s="726" t="s">
        <v>39</v>
      </c>
      <c r="C32" s="726"/>
      <c r="D32" s="726"/>
      <c r="E32" s="727" t="s">
        <v>40</v>
      </c>
      <c r="F32" s="727"/>
      <c r="G32" s="727"/>
      <c r="H32" s="727"/>
      <c r="I32" s="727"/>
      <c r="J32" s="727" t="s">
        <v>4</v>
      </c>
      <c r="K32" s="727"/>
      <c r="L32" s="727"/>
      <c r="M32" s="727" t="s">
        <v>18</v>
      </c>
      <c r="N32" s="727"/>
      <c r="O32" s="727"/>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row>
    <row r="33" spans="1:60" ht="47.25" customHeight="1" x14ac:dyDescent="0.35">
      <c r="A33" s="10"/>
      <c r="B33" s="720"/>
      <c r="C33" s="720"/>
      <c r="D33" s="720"/>
      <c r="E33" s="715"/>
      <c r="F33" s="715"/>
      <c r="G33" s="715"/>
      <c r="H33" s="715"/>
      <c r="I33" s="715"/>
      <c r="J33" s="716"/>
      <c r="K33" s="716"/>
      <c r="L33" s="716"/>
      <c r="M33" s="716"/>
      <c r="N33" s="716"/>
      <c r="O33" s="71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row>
    <row r="34" spans="1:60" ht="59.25" customHeight="1" x14ac:dyDescent="0.35">
      <c r="A34" s="10"/>
      <c r="B34" s="720"/>
      <c r="C34" s="720"/>
      <c r="D34" s="720"/>
      <c r="E34" s="715"/>
      <c r="F34" s="715"/>
      <c r="G34" s="715"/>
      <c r="H34" s="715"/>
      <c r="I34" s="715"/>
      <c r="J34" s="716"/>
      <c r="K34" s="716"/>
      <c r="L34" s="716"/>
      <c r="M34" s="716"/>
      <c r="N34" s="716"/>
      <c r="O34" s="71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row>
    <row r="35" spans="1:60" ht="57.75" customHeight="1" x14ac:dyDescent="0.35">
      <c r="A35" s="10"/>
      <c r="B35" s="720"/>
      <c r="C35" s="720"/>
      <c r="D35" s="720"/>
      <c r="E35" s="716"/>
      <c r="F35" s="716"/>
      <c r="G35" s="716"/>
      <c r="H35" s="716"/>
      <c r="I35" s="716"/>
      <c r="J35" s="716"/>
      <c r="K35" s="716"/>
      <c r="L35" s="716"/>
      <c r="M35" s="716"/>
      <c r="N35" s="716"/>
      <c r="O35" s="71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row>
    <row r="36" spans="1:60" ht="9.75" customHeight="1" x14ac:dyDescent="0.35">
      <c r="A36" s="10"/>
      <c r="B36" s="719"/>
      <c r="C36" s="719"/>
      <c r="D36" s="719"/>
      <c r="E36" s="11"/>
      <c r="F36" s="12"/>
      <c r="G36" s="12"/>
      <c r="H36" s="12"/>
      <c r="I36" s="13"/>
      <c r="J36" s="14"/>
      <c r="K36" s="15"/>
      <c r="L36" s="16"/>
      <c r="M36" s="14"/>
      <c r="N36" s="15"/>
      <c r="O36" s="1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row>
    <row r="37" spans="1:60" ht="46.5" customHeight="1" x14ac:dyDescent="0.35">
      <c r="A37" s="10"/>
      <c r="B37" s="720"/>
      <c r="C37" s="720"/>
      <c r="D37" s="720"/>
      <c r="E37" s="716"/>
      <c r="F37" s="716"/>
      <c r="G37" s="716"/>
      <c r="H37" s="716"/>
      <c r="I37" s="716"/>
      <c r="J37" s="17"/>
      <c r="K37" s="18"/>
      <c r="L37" s="19"/>
      <c r="M37" s="17"/>
      <c r="N37" s="18"/>
      <c r="O37" s="19"/>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row>
    <row r="38" spans="1:60" ht="69" customHeight="1" x14ac:dyDescent="0.35">
      <c r="A38" s="10"/>
      <c r="B38" s="720"/>
      <c r="C38" s="720"/>
      <c r="D38" s="720"/>
      <c r="E38" s="715"/>
      <c r="F38" s="715"/>
      <c r="G38" s="715"/>
      <c r="H38" s="715"/>
      <c r="I38" s="715"/>
      <c r="J38" s="716"/>
      <c r="K38" s="716"/>
      <c r="L38" s="716"/>
      <c r="M38" s="716"/>
      <c r="N38" s="716"/>
      <c r="O38" s="71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row>
    <row r="39" spans="1:60" ht="64.5" customHeight="1" x14ac:dyDescent="0.35">
      <c r="A39" s="10"/>
      <c r="B39" s="714"/>
      <c r="C39" s="714"/>
      <c r="D39" s="714"/>
      <c r="E39" s="716"/>
      <c r="F39" s="716"/>
      <c r="G39" s="716"/>
      <c r="H39" s="716"/>
      <c r="I39" s="716"/>
      <c r="J39" s="17"/>
      <c r="K39" s="18"/>
      <c r="L39" s="19"/>
      <c r="M39" s="17"/>
      <c r="N39" s="18"/>
      <c r="O39" s="19"/>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row>
    <row r="40" spans="1:60" ht="45" customHeight="1" x14ac:dyDescent="0.35">
      <c r="A40" s="10"/>
      <c r="B40" s="717"/>
      <c r="C40" s="717"/>
      <c r="D40" s="717"/>
      <c r="E40" s="718"/>
      <c r="F40" s="718"/>
      <c r="G40" s="718"/>
      <c r="H40" s="718"/>
      <c r="I40" s="718"/>
      <c r="J40" s="716"/>
      <c r="K40" s="716"/>
      <c r="L40" s="716"/>
      <c r="M40" s="716"/>
      <c r="N40" s="716"/>
      <c r="O40" s="71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row>
    <row r="41" spans="1:60" ht="62.25" customHeight="1" x14ac:dyDescent="0.35">
      <c r="A41" s="10"/>
      <c r="B41" s="714"/>
      <c r="C41" s="714"/>
      <c r="D41" s="714"/>
      <c r="E41" s="715"/>
      <c r="F41" s="715"/>
      <c r="G41" s="715"/>
      <c r="H41" s="715"/>
      <c r="I41" s="715"/>
      <c r="J41" s="716"/>
      <c r="K41" s="716"/>
      <c r="L41" s="716"/>
      <c r="M41" s="716"/>
      <c r="N41" s="716"/>
      <c r="O41" s="71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row>
    <row r="42" spans="1:60" ht="84" customHeight="1" x14ac:dyDescent="0.35">
      <c r="A42" s="10"/>
      <c r="B42" s="714"/>
      <c r="C42" s="714"/>
      <c r="D42" s="714"/>
      <c r="E42" s="716"/>
      <c r="F42" s="716"/>
      <c r="G42" s="716"/>
      <c r="H42" s="716"/>
      <c r="I42" s="716"/>
      <c r="J42" s="17"/>
      <c r="K42" s="18"/>
      <c r="L42" s="19"/>
      <c r="M42" s="17"/>
      <c r="N42" s="18"/>
      <c r="O42" s="19"/>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row>
    <row r="43" spans="1:60" ht="45" customHeight="1" x14ac:dyDescent="0.35">
      <c r="A43" s="10"/>
      <c r="B43" s="714"/>
      <c r="C43" s="714"/>
      <c r="D43" s="714"/>
      <c r="E43" s="715"/>
      <c r="F43" s="715"/>
      <c r="G43" s="715"/>
      <c r="H43" s="715"/>
      <c r="I43" s="715"/>
      <c r="J43" s="716"/>
      <c r="K43" s="716"/>
      <c r="L43" s="716"/>
      <c r="M43" s="17"/>
      <c r="N43" s="18"/>
      <c r="O43" s="19"/>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row>
    <row r="44" spans="1:60" ht="64.5" customHeight="1" x14ac:dyDescent="0.35">
      <c r="A44" s="10"/>
      <c r="B44" s="717"/>
      <c r="C44" s="717"/>
      <c r="D44" s="717"/>
      <c r="E44" s="715"/>
      <c r="F44" s="715"/>
      <c r="G44" s="715"/>
      <c r="H44" s="715"/>
      <c r="I44" s="715"/>
      <c r="J44" s="716"/>
      <c r="K44" s="716"/>
      <c r="L44" s="716"/>
      <c r="M44" s="17"/>
      <c r="N44" s="18"/>
      <c r="O44" s="19"/>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row>
    <row r="45" spans="1:60" ht="49.5" customHeight="1" x14ac:dyDescent="0.35">
      <c r="B45" s="717"/>
      <c r="C45" s="717"/>
      <c r="D45" s="717"/>
      <c r="E45" s="715"/>
      <c r="F45" s="715"/>
      <c r="G45" s="715"/>
      <c r="H45" s="715"/>
      <c r="I45" s="715"/>
      <c r="J45" s="716"/>
      <c r="K45" s="716"/>
      <c r="L45" s="716"/>
      <c r="M45" s="17"/>
      <c r="N45" s="18"/>
      <c r="O45" s="19"/>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row>
    <row r="46" spans="1:60" ht="30" customHeight="1" x14ac:dyDescent="0.35">
      <c r="B46" s="711"/>
      <c r="C46" s="711"/>
      <c r="D46" s="711"/>
      <c r="E46" s="20"/>
      <c r="F46" s="21"/>
      <c r="G46" s="21"/>
      <c r="H46" s="21"/>
      <c r="I46" s="22"/>
      <c r="J46" s="17"/>
      <c r="K46" s="18"/>
      <c r="L46" s="19"/>
      <c r="M46" s="17"/>
      <c r="N46" s="18"/>
      <c r="O46" s="19"/>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row>
    <row r="47" spans="1:60" ht="33.75" customHeight="1" x14ac:dyDescent="0.35">
      <c r="B47" s="23"/>
      <c r="C47" s="24"/>
      <c r="D47" s="24"/>
      <c r="E47" s="25"/>
      <c r="F47" s="26"/>
      <c r="G47" s="26"/>
      <c r="H47" s="26"/>
      <c r="I47" s="26"/>
      <c r="J47" s="25"/>
      <c r="K47" s="25"/>
      <c r="L47" s="27"/>
      <c r="M47" s="28"/>
      <c r="N47" s="25"/>
      <c r="O47" s="27"/>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row>
    <row r="48" spans="1:60" ht="15.75" customHeight="1" x14ac:dyDescent="0.35">
      <c r="B48" s="712" t="s">
        <v>41</v>
      </c>
      <c r="C48" s="712"/>
      <c r="D48" s="712"/>
      <c r="E48" s="712"/>
      <c r="F48" s="712"/>
      <c r="G48" s="712"/>
      <c r="H48" s="712"/>
      <c r="I48" s="712"/>
      <c r="J48" s="712"/>
      <c r="K48" s="712"/>
      <c r="L48" s="712"/>
      <c r="M48" s="713" t="s">
        <v>42</v>
      </c>
      <c r="N48" s="713"/>
      <c r="O48" s="713"/>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row>
  </sheetData>
  <sheetProtection password="CFC9" sheet="1"/>
  <mergeCells count="116">
    <mergeCell ref="B2:M2"/>
    <mergeCell ref="B5:O5"/>
    <mergeCell ref="B7:D7"/>
    <mergeCell ref="E7:I7"/>
    <mergeCell ref="J7:L7"/>
    <mergeCell ref="M7:O7"/>
    <mergeCell ref="B8:D8"/>
    <mergeCell ref="E8:I8"/>
    <mergeCell ref="J8:L8"/>
    <mergeCell ref="M8:O8"/>
    <mergeCell ref="B9:D9"/>
    <mergeCell ref="E9:I9"/>
    <mergeCell ref="J9:L9"/>
    <mergeCell ref="M9:O9"/>
    <mergeCell ref="B10:D10"/>
    <mergeCell ref="E10:I10"/>
    <mergeCell ref="J10:L10"/>
    <mergeCell ref="M10:O10"/>
    <mergeCell ref="B11:D11"/>
    <mergeCell ref="E11:I11"/>
    <mergeCell ref="J11:L11"/>
    <mergeCell ref="M11:O11"/>
    <mergeCell ref="B12:D12"/>
    <mergeCell ref="E12:I12"/>
    <mergeCell ref="J12:L12"/>
    <mergeCell ref="M12:O12"/>
    <mergeCell ref="B13:D13"/>
    <mergeCell ref="E13:I13"/>
    <mergeCell ref="J13:L13"/>
    <mergeCell ref="M13:O13"/>
    <mergeCell ref="B14:D14"/>
    <mergeCell ref="E14:I14"/>
    <mergeCell ref="J14:L14"/>
    <mergeCell ref="M14:O14"/>
    <mergeCell ref="B15:D15"/>
    <mergeCell ref="E15:I15"/>
    <mergeCell ref="J15:L15"/>
    <mergeCell ref="M15:O15"/>
    <mergeCell ref="B16:O16"/>
    <mergeCell ref="B18:D18"/>
    <mergeCell ref="E18:I18"/>
    <mergeCell ref="J18:L18"/>
    <mergeCell ref="M18:O18"/>
    <mergeCell ref="B19:D19"/>
    <mergeCell ref="E19:I19"/>
    <mergeCell ref="J19:L19"/>
    <mergeCell ref="M19:O19"/>
    <mergeCell ref="B20:D20"/>
    <mergeCell ref="E20:I20"/>
    <mergeCell ref="J20:L20"/>
    <mergeCell ref="M20:O20"/>
    <mergeCell ref="B21:D21"/>
    <mergeCell ref="E21:I21"/>
    <mergeCell ref="J21:L21"/>
    <mergeCell ref="M21:O21"/>
    <mergeCell ref="B22:D22"/>
    <mergeCell ref="E22:I22"/>
    <mergeCell ref="J22:L22"/>
    <mergeCell ref="M22:O22"/>
    <mergeCell ref="B23:D24"/>
    <mergeCell ref="E23:I23"/>
    <mergeCell ref="J23:L24"/>
    <mergeCell ref="M23:O24"/>
    <mergeCell ref="E24:I24"/>
    <mergeCell ref="B25:D25"/>
    <mergeCell ref="E25:I25"/>
    <mergeCell ref="J25:L25"/>
    <mergeCell ref="M25:O25"/>
    <mergeCell ref="B30:O30"/>
    <mergeCell ref="B32:D32"/>
    <mergeCell ref="E32:I32"/>
    <mergeCell ref="J32:L32"/>
    <mergeCell ref="M32:O32"/>
    <mergeCell ref="B33:D33"/>
    <mergeCell ref="E33:I33"/>
    <mergeCell ref="J33:L33"/>
    <mergeCell ref="M33:O33"/>
    <mergeCell ref="B34:D34"/>
    <mergeCell ref="E34:I34"/>
    <mergeCell ref="J34:L34"/>
    <mergeCell ref="M34:O34"/>
    <mergeCell ref="B35:D35"/>
    <mergeCell ref="E35:I35"/>
    <mergeCell ref="J35:L35"/>
    <mergeCell ref="M35:O35"/>
    <mergeCell ref="B36:D36"/>
    <mergeCell ref="B37:D37"/>
    <mergeCell ref="E37:I37"/>
    <mergeCell ref="B38:D38"/>
    <mergeCell ref="E38:I38"/>
    <mergeCell ref="J38:L38"/>
    <mergeCell ref="M38:O38"/>
    <mergeCell ref="B39:D39"/>
    <mergeCell ref="E39:I39"/>
    <mergeCell ref="B40:D40"/>
    <mergeCell ref="E40:I40"/>
    <mergeCell ref="J40:L40"/>
    <mergeCell ref="M40:O40"/>
    <mergeCell ref="B41:D41"/>
    <mergeCell ref="E41:I41"/>
    <mergeCell ref="J41:L41"/>
    <mergeCell ref="M41:O41"/>
    <mergeCell ref="B42:D42"/>
    <mergeCell ref="E42:I42"/>
    <mergeCell ref="B46:D46"/>
    <mergeCell ref="B48:L48"/>
    <mergeCell ref="M48:O48"/>
    <mergeCell ref="B43:D43"/>
    <mergeCell ref="E43:I43"/>
    <mergeCell ref="J43:L43"/>
    <mergeCell ref="B44:D44"/>
    <mergeCell ref="E44:I44"/>
    <mergeCell ref="J44:L44"/>
    <mergeCell ref="B45:D45"/>
    <mergeCell ref="E45:I45"/>
    <mergeCell ref="J45:L45"/>
  </mergeCells>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1"/>
    <pageSetUpPr fitToPage="1"/>
  </sheetPr>
  <dimension ref="A1:AL759"/>
  <sheetViews>
    <sheetView showGridLines="0" tabSelected="1" zoomScaleNormal="100" workbookViewId="0">
      <selection activeCell="A22" sqref="A22"/>
    </sheetView>
  </sheetViews>
  <sheetFormatPr baseColWidth="10" defaultColWidth="9.1796875" defaultRowHeight="14.5" x14ac:dyDescent="0.35"/>
  <cols>
    <col min="1" max="1" width="2.54296875" customWidth="1"/>
    <col min="2" max="2" width="51.54296875" customWidth="1"/>
    <col min="3" max="3" width="26.453125" customWidth="1"/>
    <col min="4" max="4" width="18" customWidth="1"/>
    <col min="5" max="5" width="20.453125" customWidth="1"/>
    <col min="6" max="6" width="14.1796875" customWidth="1"/>
    <col min="7" max="7" width="20" customWidth="1"/>
    <col min="8" max="8" width="21.453125" customWidth="1"/>
    <col min="9" max="9" width="19" customWidth="1"/>
    <col min="10" max="10" width="18.453125" customWidth="1"/>
    <col min="11" max="11" width="18.54296875" customWidth="1"/>
    <col min="12" max="12" width="15.453125" customWidth="1"/>
    <col min="13" max="13" width="20.54296875" customWidth="1"/>
    <col min="14" max="14" width="14.453125" style="2" customWidth="1"/>
    <col min="15" max="15" width="15.54296875" style="2" customWidth="1"/>
    <col min="16" max="16" width="19.453125" customWidth="1"/>
    <col min="17" max="17" width="16.1796875" customWidth="1"/>
    <col min="18" max="18" width="13.54296875" customWidth="1"/>
    <col min="19" max="19" width="13.453125" customWidth="1"/>
    <col min="20" max="20" width="14.81640625" customWidth="1"/>
    <col min="21" max="21" width="16" customWidth="1"/>
    <col min="22" max="22" width="0" hidden="1" customWidth="1"/>
    <col min="23" max="23" width="15.54296875" customWidth="1"/>
    <col min="24" max="24" width="11" customWidth="1"/>
    <col min="25" max="25" width="2.453125" customWidth="1"/>
    <col min="26" max="26" width="1.1796875" customWidth="1"/>
    <col min="27" max="27" width="3.453125" customWidth="1"/>
    <col min="28" max="28" width="17" customWidth="1"/>
    <col min="29" max="29" width="15" customWidth="1"/>
    <col min="30" max="30" width="11" customWidth="1"/>
    <col min="31" max="31" width="13.54296875" customWidth="1"/>
    <col min="32" max="32" width="16.81640625" customWidth="1"/>
    <col min="33" max="33" width="11" customWidth="1"/>
    <col min="34" max="34" width="2" style="2" customWidth="1"/>
    <col min="35" max="35" width="3.453125" style="2" customWidth="1"/>
    <col min="36" max="36" width="2.453125" style="2" customWidth="1"/>
    <col min="37" max="37" width="40.54296875" customWidth="1"/>
    <col min="38" max="38" width="15.453125" customWidth="1"/>
  </cols>
  <sheetData>
    <row r="1" spans="1:18" ht="29.25" customHeight="1" x14ac:dyDescent="0.35">
      <c r="A1" s="3"/>
      <c r="B1" s="103"/>
      <c r="C1" s="103"/>
      <c r="D1" s="103"/>
      <c r="E1" s="103"/>
      <c r="F1" s="103"/>
      <c r="G1" s="103"/>
      <c r="H1" s="103"/>
      <c r="I1" s="103"/>
      <c r="J1" s="103"/>
      <c r="K1" s="103"/>
      <c r="L1" s="103"/>
      <c r="M1" s="103"/>
      <c r="N1" s="104"/>
      <c r="O1" s="104"/>
      <c r="P1" s="102"/>
      <c r="Q1" s="102"/>
      <c r="R1" s="102"/>
    </row>
    <row r="2" spans="1:18" ht="15.75" customHeight="1" x14ac:dyDescent="0.35">
      <c r="A2" s="3"/>
      <c r="B2" s="818" t="s">
        <v>43</v>
      </c>
      <c r="C2" s="818"/>
      <c r="D2" s="818"/>
      <c r="E2" s="818"/>
      <c r="F2" s="818"/>
      <c r="G2" s="818"/>
      <c r="H2" s="818"/>
      <c r="I2" s="818"/>
      <c r="J2" s="818"/>
      <c r="K2" s="105"/>
      <c r="L2" s="105"/>
      <c r="M2" s="105"/>
      <c r="N2" s="104"/>
      <c r="O2" s="104"/>
      <c r="P2" s="102"/>
      <c r="Q2" s="102"/>
      <c r="R2" s="102"/>
    </row>
    <row r="3" spans="1:18" ht="4.5" customHeight="1" x14ac:dyDescent="0.35">
      <c r="A3" s="3"/>
      <c r="B3" s="103"/>
      <c r="C3" s="103"/>
      <c r="D3" s="103"/>
      <c r="E3" s="103"/>
      <c r="F3" s="103"/>
      <c r="G3" s="103"/>
      <c r="H3" s="103"/>
      <c r="I3" s="103"/>
      <c r="J3" s="103"/>
      <c r="K3" s="103"/>
      <c r="L3" s="103"/>
      <c r="M3" s="103"/>
      <c r="N3" s="104"/>
      <c r="O3" s="104"/>
      <c r="P3" s="102"/>
      <c r="Q3" s="102"/>
      <c r="R3" s="102"/>
    </row>
    <row r="4" spans="1:18" x14ac:dyDescent="0.35">
      <c r="A4" s="3"/>
      <c r="B4" s="106" t="s">
        <v>44</v>
      </c>
      <c r="C4" s="827" t="s">
        <v>296</v>
      </c>
      <c r="D4" s="827"/>
      <c r="E4" s="819" t="s">
        <v>46</v>
      </c>
      <c r="F4" s="819"/>
      <c r="G4" s="828" t="s">
        <v>367</v>
      </c>
      <c r="H4" s="829"/>
      <c r="I4" s="829"/>
      <c r="J4" s="830"/>
      <c r="K4" s="103"/>
      <c r="L4" s="103"/>
      <c r="M4" s="103"/>
      <c r="N4" s="104"/>
      <c r="O4" s="104"/>
      <c r="P4" s="102"/>
      <c r="Q4" s="102"/>
      <c r="R4" s="102"/>
    </row>
    <row r="5" spans="1:18" ht="3" customHeight="1" x14ac:dyDescent="0.35">
      <c r="A5" s="3"/>
      <c r="B5" s="107"/>
      <c r="C5" s="103"/>
      <c r="D5" s="103"/>
      <c r="E5" s="108"/>
      <c r="F5" s="108"/>
      <c r="G5" s="103"/>
      <c r="H5" s="103"/>
      <c r="I5" s="103"/>
      <c r="J5" s="103"/>
      <c r="K5" s="103"/>
      <c r="L5" s="103"/>
      <c r="M5" s="103"/>
      <c r="N5" s="104"/>
      <c r="O5" s="104"/>
      <c r="P5" s="102"/>
      <c r="Q5" s="102"/>
      <c r="R5" s="102"/>
    </row>
    <row r="6" spans="1:18" x14ac:dyDescent="0.35">
      <c r="A6" s="3"/>
      <c r="B6" s="106" t="s">
        <v>47</v>
      </c>
      <c r="C6" s="817" t="s">
        <v>303</v>
      </c>
      <c r="D6" s="817"/>
      <c r="E6" s="819" t="s">
        <v>48</v>
      </c>
      <c r="F6" s="819"/>
      <c r="G6" s="109" t="s">
        <v>227</v>
      </c>
      <c r="H6" s="110" t="s">
        <v>50</v>
      </c>
      <c r="I6" s="831">
        <v>3194670.82</v>
      </c>
      <c r="J6" s="831"/>
      <c r="K6" s="103"/>
      <c r="L6" s="103"/>
      <c r="M6" s="103"/>
      <c r="N6" s="104"/>
      <c r="O6" s="104"/>
      <c r="P6" s="102"/>
      <c r="Q6" s="102"/>
      <c r="R6" s="102"/>
    </row>
    <row r="7" spans="1:18" ht="3" customHeight="1" x14ac:dyDescent="0.35">
      <c r="A7" s="3"/>
      <c r="B7" s="107"/>
      <c r="C7" s="103"/>
      <c r="D7" s="103"/>
      <c r="E7" s="108"/>
      <c r="F7" s="108"/>
      <c r="G7" s="103"/>
      <c r="H7" s="107"/>
      <c r="I7" s="103"/>
      <c r="J7" s="103"/>
      <c r="K7" s="103"/>
      <c r="L7" s="103"/>
      <c r="M7" s="103"/>
      <c r="N7" s="104"/>
      <c r="O7" s="104"/>
      <c r="P7" s="102"/>
      <c r="Q7" s="102"/>
      <c r="R7" s="102"/>
    </row>
    <row r="8" spans="1:18" x14ac:dyDescent="0.35">
      <c r="A8" s="3"/>
      <c r="B8" s="106" t="s">
        <v>51</v>
      </c>
      <c r="C8" s="817" t="s">
        <v>304</v>
      </c>
      <c r="D8" s="817"/>
      <c r="E8" s="111"/>
      <c r="F8" s="112" t="s">
        <v>52</v>
      </c>
      <c r="G8" s="493" t="s">
        <v>309</v>
      </c>
      <c r="H8" s="112" t="s">
        <v>53</v>
      </c>
      <c r="I8" s="824" t="s">
        <v>313</v>
      </c>
      <c r="J8" s="824"/>
      <c r="K8" s="103"/>
      <c r="L8" s="103"/>
      <c r="M8" s="103"/>
      <c r="N8" s="104"/>
      <c r="O8" s="104"/>
      <c r="P8" s="102"/>
      <c r="Q8" s="102"/>
      <c r="R8" s="102"/>
    </row>
    <row r="9" spans="1:18" ht="3" customHeight="1" x14ac:dyDescent="0.35">
      <c r="A9" s="3"/>
      <c r="B9" s="108"/>
      <c r="C9" s="113">
        <v>39825</v>
      </c>
      <c r="D9" s="103"/>
      <c r="E9" s="108"/>
      <c r="F9" s="108"/>
      <c r="G9" s="103"/>
      <c r="H9" s="103"/>
      <c r="I9" s="103"/>
      <c r="J9" s="103"/>
      <c r="K9" s="103"/>
      <c r="L9" s="103"/>
      <c r="M9" s="103"/>
      <c r="N9" s="104"/>
      <c r="O9" s="104"/>
      <c r="P9" s="102"/>
      <c r="Q9" s="102"/>
      <c r="R9" s="102"/>
    </row>
    <row r="10" spans="1:18" x14ac:dyDescent="0.35">
      <c r="A10" s="3"/>
      <c r="B10" s="106" t="s">
        <v>55</v>
      </c>
      <c r="C10" s="825">
        <v>43466</v>
      </c>
      <c r="D10" s="825"/>
      <c r="E10" s="826" t="s">
        <v>56</v>
      </c>
      <c r="F10" s="826"/>
      <c r="G10" s="827" t="s">
        <v>258</v>
      </c>
      <c r="H10" s="827"/>
      <c r="I10" s="827"/>
      <c r="J10" s="827"/>
      <c r="K10" s="103"/>
      <c r="L10" s="103"/>
      <c r="M10" s="103"/>
      <c r="N10" s="104"/>
      <c r="O10" s="104"/>
      <c r="P10" s="102"/>
      <c r="Q10" s="102"/>
      <c r="R10" s="102"/>
    </row>
    <row r="11" spans="1:18" ht="5.25" customHeight="1" x14ac:dyDescent="0.35">
      <c r="A11" s="3"/>
      <c r="B11" s="103"/>
      <c r="C11" s="103"/>
      <c r="D11" s="103"/>
      <c r="E11" s="103"/>
      <c r="F11" s="103"/>
      <c r="G11" s="103"/>
      <c r="H11" s="103"/>
      <c r="I11" s="103"/>
      <c r="J11" s="103"/>
      <c r="K11" s="103"/>
      <c r="L11" s="103"/>
      <c r="M11" s="103"/>
      <c r="N11" s="104"/>
      <c r="O11" s="104"/>
      <c r="P11" s="102"/>
      <c r="Q11" s="102"/>
      <c r="R11" s="102"/>
    </row>
    <row r="12" spans="1:18" ht="15" customHeight="1" x14ac:dyDescent="0.35">
      <c r="A12" s="3"/>
      <c r="B12" s="492" t="s">
        <v>58</v>
      </c>
      <c r="C12" s="821" t="s">
        <v>59</v>
      </c>
      <c r="D12" s="821"/>
      <c r="E12" s="822" t="s">
        <v>60</v>
      </c>
      <c r="F12" s="822"/>
      <c r="G12" s="817" t="s">
        <v>310</v>
      </c>
      <c r="H12" s="817"/>
      <c r="I12" s="817"/>
      <c r="J12" s="817"/>
      <c r="K12" s="103"/>
      <c r="L12" s="103"/>
      <c r="M12" s="103"/>
      <c r="N12" s="104"/>
      <c r="O12" s="104"/>
      <c r="P12" s="102"/>
      <c r="Q12" s="102"/>
      <c r="R12" s="102"/>
    </row>
    <row r="13" spans="1:18" ht="5.25" customHeight="1" x14ac:dyDescent="0.35">
      <c r="A13" s="3"/>
      <c r="B13" s="103"/>
      <c r="C13" s="103"/>
      <c r="D13" s="103"/>
      <c r="E13" s="103"/>
      <c r="F13" s="103"/>
      <c r="G13" s="103"/>
      <c r="H13" s="103"/>
      <c r="I13" s="103"/>
      <c r="J13" s="103"/>
      <c r="K13" s="103"/>
      <c r="L13" s="103"/>
      <c r="M13" s="103"/>
      <c r="N13" s="104"/>
      <c r="O13" s="104"/>
      <c r="P13" s="102"/>
      <c r="Q13" s="102"/>
      <c r="R13" s="102"/>
    </row>
    <row r="14" spans="1:18" ht="15.75" customHeight="1" x14ac:dyDescent="0.35">
      <c r="A14" s="3"/>
      <c r="B14" s="818" t="s">
        <v>61</v>
      </c>
      <c r="C14" s="818"/>
      <c r="D14" s="818"/>
      <c r="E14" s="818"/>
      <c r="F14" s="818"/>
      <c r="G14" s="818"/>
      <c r="H14" s="818"/>
      <c r="I14" s="818"/>
      <c r="J14" s="818"/>
      <c r="K14" s="103"/>
      <c r="L14" s="103"/>
      <c r="M14" s="103"/>
      <c r="N14" s="104"/>
      <c r="O14" s="104"/>
      <c r="P14" s="102"/>
      <c r="Q14" s="102"/>
      <c r="R14" s="102"/>
    </row>
    <row r="15" spans="1:18" ht="3" customHeight="1" x14ac:dyDescent="0.35">
      <c r="A15" s="3"/>
      <c r="B15" s="103"/>
      <c r="C15" s="103"/>
      <c r="D15" s="103"/>
      <c r="E15" s="103"/>
      <c r="F15" s="103"/>
      <c r="G15" s="103"/>
      <c r="H15" s="103"/>
      <c r="I15" s="103"/>
      <c r="J15" s="103"/>
      <c r="K15" s="103"/>
      <c r="L15" s="103"/>
      <c r="M15" s="103"/>
      <c r="N15" s="104"/>
      <c r="O15" s="104"/>
      <c r="P15" s="102"/>
      <c r="Q15" s="102"/>
      <c r="R15" s="102"/>
    </row>
    <row r="16" spans="1:18" x14ac:dyDescent="0.35">
      <c r="A16" s="3"/>
      <c r="B16" s="106" t="s">
        <v>62</v>
      </c>
      <c r="C16" s="109" t="s">
        <v>79</v>
      </c>
      <c r="D16" s="112" t="s">
        <v>64</v>
      </c>
      <c r="E16" s="114">
        <v>43466</v>
      </c>
      <c r="F16" s="115" t="s">
        <v>65</v>
      </c>
      <c r="G16" s="114">
        <v>43830</v>
      </c>
      <c r="H16" s="823" t="s">
        <v>66</v>
      </c>
      <c r="I16" s="823"/>
      <c r="J16" s="116">
        <v>44011</v>
      </c>
      <c r="K16" s="103"/>
      <c r="L16" s="103"/>
      <c r="M16" s="103"/>
      <c r="N16" s="104"/>
      <c r="O16" s="104"/>
      <c r="P16" s="102"/>
      <c r="Q16" s="102"/>
      <c r="R16" s="102"/>
    </row>
    <row r="17" spans="1:35" ht="3" customHeight="1" x14ac:dyDescent="0.35">
      <c r="A17" s="3"/>
      <c r="B17" s="103"/>
      <c r="C17" s="103"/>
      <c r="D17" s="103"/>
      <c r="E17" s="103"/>
      <c r="F17" s="103"/>
      <c r="G17" s="103"/>
      <c r="H17" s="103"/>
      <c r="I17" s="103"/>
      <c r="J17" s="103"/>
      <c r="K17" s="103"/>
      <c r="L17" s="103"/>
      <c r="M17" s="103"/>
      <c r="N17" s="104"/>
      <c r="O17" s="104"/>
      <c r="P17" s="102"/>
      <c r="Q17" s="102"/>
      <c r="R17" s="102"/>
    </row>
    <row r="18" spans="1:35" x14ac:dyDescent="0.35">
      <c r="A18" s="3"/>
      <c r="B18" s="816" t="s">
        <v>67</v>
      </c>
      <c r="C18" s="816"/>
      <c r="D18" s="817" t="s">
        <v>305</v>
      </c>
      <c r="E18" s="817"/>
      <c r="F18" s="817"/>
      <c r="G18" s="117"/>
      <c r="H18" s="117"/>
      <c r="I18" s="117"/>
      <c r="J18" s="117"/>
      <c r="K18" s="103"/>
      <c r="L18" s="103"/>
      <c r="M18" s="103"/>
      <c r="N18" s="104"/>
      <c r="O18" s="104"/>
      <c r="P18" s="102"/>
      <c r="Q18" s="102"/>
      <c r="R18" s="102"/>
    </row>
    <row r="19" spans="1:35" ht="3" customHeight="1" x14ac:dyDescent="0.35">
      <c r="A19" s="3"/>
      <c r="B19" s="103"/>
      <c r="C19" s="103"/>
      <c r="D19" s="103"/>
      <c r="E19" s="103"/>
      <c r="F19" s="103"/>
      <c r="G19" s="103"/>
      <c r="H19" s="103"/>
      <c r="I19" s="103"/>
      <c r="J19" s="103"/>
      <c r="K19" s="103"/>
      <c r="L19" s="103"/>
      <c r="M19" s="103"/>
      <c r="N19" s="104"/>
      <c r="O19" s="104"/>
      <c r="P19" s="102"/>
      <c r="Q19" s="102"/>
      <c r="R19" s="102"/>
    </row>
    <row r="20" spans="1:35" ht="18" x14ac:dyDescent="0.4">
      <c r="A20" s="3"/>
      <c r="B20" s="521"/>
      <c r="C20" s="103"/>
      <c r="D20" s="103"/>
      <c r="E20" s="103"/>
      <c r="F20" s="103"/>
      <c r="G20" s="103"/>
      <c r="H20" s="103"/>
      <c r="I20" s="103"/>
      <c r="J20" s="103"/>
      <c r="K20" s="103"/>
      <c r="L20" s="103"/>
      <c r="M20" s="103"/>
      <c r="N20" s="104"/>
      <c r="O20" s="104"/>
      <c r="P20" s="102"/>
      <c r="Q20" s="102"/>
      <c r="R20" s="102"/>
    </row>
    <row r="21" spans="1:35" ht="15.75" customHeight="1" x14ac:dyDescent="0.35">
      <c r="A21" s="3"/>
      <c r="B21" s="818" t="s">
        <v>68</v>
      </c>
      <c r="C21" s="818"/>
      <c r="D21" s="818"/>
      <c r="E21" s="818"/>
      <c r="F21" s="818"/>
      <c r="G21" s="818"/>
      <c r="H21" s="818"/>
      <c r="I21" s="818"/>
      <c r="J21" s="818"/>
      <c r="K21" s="103"/>
      <c r="L21" s="103"/>
      <c r="M21" s="103"/>
      <c r="N21" s="104"/>
      <c r="O21" s="104"/>
      <c r="P21" s="102"/>
      <c r="Q21" s="102"/>
      <c r="R21" s="102"/>
    </row>
    <row r="22" spans="1:35" x14ac:dyDescent="0.35">
      <c r="A22" s="3"/>
      <c r="B22" s="118" t="s">
        <v>69</v>
      </c>
      <c r="C22" s="103"/>
      <c r="D22" s="103"/>
      <c r="E22" s="119"/>
      <c r="F22" s="119"/>
      <c r="G22" s="103"/>
      <c r="H22" s="103"/>
      <c r="I22" s="119"/>
      <c r="J22" s="119"/>
      <c r="K22" s="103"/>
      <c r="L22" s="103"/>
      <c r="M22" s="103"/>
      <c r="N22" s="104"/>
      <c r="O22" s="104"/>
      <c r="P22" s="102"/>
      <c r="Q22" s="102"/>
      <c r="R22" s="102"/>
    </row>
    <row r="23" spans="1:35" ht="3" customHeight="1" x14ac:dyDescent="0.35">
      <c r="A23" s="3"/>
      <c r="B23" s="103"/>
      <c r="C23" s="103"/>
      <c r="D23" s="103"/>
      <c r="E23" s="103"/>
      <c r="F23" s="103"/>
      <c r="G23" s="103"/>
      <c r="H23" s="103"/>
      <c r="I23" s="103"/>
      <c r="J23" s="103"/>
      <c r="K23" s="103"/>
      <c r="L23" s="103"/>
      <c r="M23" s="103"/>
      <c r="N23" s="104"/>
      <c r="O23" s="104"/>
      <c r="P23" s="102"/>
      <c r="Q23" s="102"/>
      <c r="R23" s="102"/>
    </row>
    <row r="24" spans="1:35" x14ac:dyDescent="0.35">
      <c r="A24" s="3"/>
      <c r="B24" s="106" t="s">
        <v>70</v>
      </c>
      <c r="C24" s="120"/>
      <c r="D24" s="819" t="s">
        <v>71</v>
      </c>
      <c r="E24" s="819"/>
      <c r="F24" s="121"/>
      <c r="G24" s="819" t="s">
        <v>72</v>
      </c>
      <c r="H24" s="819"/>
      <c r="I24" s="820"/>
      <c r="J24" s="820"/>
      <c r="K24" s="103"/>
      <c r="L24" s="103"/>
      <c r="M24" s="103"/>
      <c r="N24" s="122"/>
      <c r="O24" s="104"/>
      <c r="P24" s="102"/>
      <c r="Q24" s="102"/>
      <c r="R24" s="102"/>
    </row>
    <row r="25" spans="1:35" ht="18" x14ac:dyDescent="0.4">
      <c r="A25" s="3"/>
      <c r="B25" s="123" t="s">
        <v>70</v>
      </c>
      <c r="C25" s="124"/>
      <c r="D25" s="124"/>
      <c r="E25" s="124"/>
      <c r="F25" s="124"/>
      <c r="G25" s="124"/>
      <c r="H25" s="125"/>
      <c r="I25" s="125"/>
      <c r="J25" s="125" t="s">
        <v>73</v>
      </c>
      <c r="K25" s="125"/>
      <c r="L25" s="124"/>
      <c r="M25" s="124"/>
      <c r="N25" s="126"/>
      <c r="O25" s="127"/>
      <c r="P25" s="102"/>
      <c r="Q25" s="102"/>
      <c r="R25" s="102"/>
      <c r="AI25" s="31"/>
    </row>
    <row r="26" spans="1:35" x14ac:dyDescent="0.35">
      <c r="A26" s="3"/>
      <c r="B26" s="809" t="s">
        <v>74</v>
      </c>
      <c r="C26" s="809"/>
      <c r="D26" s="128" t="s">
        <v>75</v>
      </c>
      <c r="E26" s="129"/>
      <c r="F26" s="129"/>
      <c r="G26" s="129"/>
      <c r="H26" s="129"/>
      <c r="I26" s="129"/>
      <c r="J26" s="129"/>
      <c r="K26" s="129"/>
      <c r="L26" s="129"/>
      <c r="M26" s="129"/>
      <c r="N26" s="127"/>
      <c r="O26" s="127"/>
      <c r="P26" s="102"/>
      <c r="Q26" s="102"/>
      <c r="R26" s="102"/>
      <c r="AI26" s="31"/>
    </row>
    <row r="27" spans="1:35" ht="18" x14ac:dyDescent="0.4">
      <c r="A27" s="3"/>
      <c r="B27" s="130" t="s">
        <v>76</v>
      </c>
      <c r="C27" s="129"/>
      <c r="D27" s="129"/>
      <c r="E27" s="129"/>
      <c r="F27" s="129"/>
      <c r="G27" s="129"/>
      <c r="H27" s="129"/>
      <c r="I27" s="129"/>
      <c r="J27" s="129"/>
      <c r="K27" s="129"/>
      <c r="L27" s="129"/>
      <c r="M27" s="129"/>
      <c r="N27" s="127"/>
      <c r="O27" s="127"/>
      <c r="P27" s="102"/>
      <c r="Q27" s="102"/>
      <c r="R27" s="102"/>
      <c r="AI27" s="31"/>
    </row>
    <row r="28" spans="1:35" x14ac:dyDescent="0.35">
      <c r="A28" s="3"/>
      <c r="B28" s="103"/>
      <c r="C28" s="103"/>
      <c r="D28" s="103"/>
      <c r="E28" s="103"/>
      <c r="F28" s="103"/>
      <c r="G28" s="103"/>
      <c r="H28" s="103"/>
      <c r="I28" s="103"/>
      <c r="J28" s="103"/>
      <c r="K28" s="103"/>
      <c r="L28" s="103"/>
      <c r="M28" s="103"/>
      <c r="N28" s="104"/>
      <c r="O28" s="104"/>
      <c r="P28" s="102"/>
      <c r="Q28" s="102"/>
      <c r="R28" s="102"/>
    </row>
    <row r="29" spans="1:35" x14ac:dyDescent="0.35">
      <c r="A29" s="3"/>
      <c r="B29" s="810" t="s">
        <v>77</v>
      </c>
      <c r="C29" s="810"/>
      <c r="D29" s="810"/>
      <c r="E29" s="810"/>
      <c r="F29" s="810"/>
      <c r="G29" s="810"/>
      <c r="H29" s="810"/>
      <c r="I29" s="810"/>
      <c r="J29" s="810"/>
      <c r="K29" s="810"/>
      <c r="L29" s="810"/>
      <c r="M29" s="810"/>
      <c r="N29" s="810"/>
      <c r="O29" s="104"/>
      <c r="P29" s="131"/>
      <c r="Q29" s="132"/>
      <c r="R29" s="133">
        <f>+C33</f>
        <v>1427689.6233912806</v>
      </c>
      <c r="S29" s="32"/>
    </row>
    <row r="30" spans="1:35" ht="66.75" customHeight="1" thickTop="1" x14ac:dyDescent="0.35">
      <c r="A30" s="3"/>
      <c r="B30" s="134" t="s">
        <v>78</v>
      </c>
      <c r="C30" s="135" t="s">
        <v>79</v>
      </c>
      <c r="D30" s="135" t="s">
        <v>80</v>
      </c>
      <c r="E30" s="135" t="s">
        <v>81</v>
      </c>
      <c r="F30" s="135" t="s">
        <v>82</v>
      </c>
      <c r="G30" s="135" t="s">
        <v>63</v>
      </c>
      <c r="H30" s="135" t="s">
        <v>83</v>
      </c>
      <c r="I30" s="135" t="s">
        <v>84</v>
      </c>
      <c r="J30" s="135" t="s">
        <v>85</v>
      </c>
      <c r="K30" s="135" t="s">
        <v>86</v>
      </c>
      <c r="L30" s="135" t="s">
        <v>87</v>
      </c>
      <c r="M30" s="135" t="s">
        <v>88</v>
      </c>
      <c r="N30" s="136" t="s">
        <v>89</v>
      </c>
      <c r="O30" s="137" t="s">
        <v>90</v>
      </c>
      <c r="P30" s="131"/>
      <c r="Q30" s="132"/>
      <c r="R30" s="133">
        <f>+D33</f>
        <v>0</v>
      </c>
      <c r="S30" s="32"/>
    </row>
    <row r="31" spans="1:35" ht="15" thickBot="1" x14ac:dyDescent="0.4">
      <c r="A31" s="3"/>
      <c r="B31" s="138" t="str">
        <f>CONCATENATE("Presupuesto (en ",'Introducción de datos'!$D$26,")")</f>
        <v>Presupuesto (en $)</v>
      </c>
      <c r="C31" s="423">
        <v>1427689.6233912806</v>
      </c>
      <c r="D31" s="424"/>
      <c r="E31" s="424"/>
      <c r="F31" s="424"/>
      <c r="G31" s="424"/>
      <c r="H31" s="424"/>
      <c r="I31" s="424"/>
      <c r="J31" s="424"/>
      <c r="K31" s="424"/>
      <c r="L31" s="424"/>
      <c r="M31" s="424"/>
      <c r="N31" s="424"/>
      <c r="O31" s="811">
        <f>+SUM(C35:N35)</f>
        <v>0.84490980408940275</v>
      </c>
      <c r="P31" s="144"/>
      <c r="Q31" s="132"/>
      <c r="R31" s="133">
        <f>+E33</f>
        <v>0</v>
      </c>
      <c r="S31" s="32"/>
    </row>
    <row r="32" spans="1:35" ht="15.5" thickTop="1" thickBot="1" x14ac:dyDescent="0.4">
      <c r="A32" s="3"/>
      <c r="B32" s="139" t="str">
        <f>CONCATENATE("Desembolsos por el Fondo Mundial (en ",$D$26,")")</f>
        <v>Desembolsos por el Fondo Mundial (en $)</v>
      </c>
      <c r="C32" s="423">
        <f>251635.8+415563.26+291492.83+222577.07+25000</f>
        <v>1206268.9600000002</v>
      </c>
      <c r="D32" s="423"/>
      <c r="E32" s="423"/>
      <c r="F32" s="423"/>
      <c r="G32" s="423"/>
      <c r="H32" s="423"/>
      <c r="I32" s="424"/>
      <c r="J32" s="424"/>
      <c r="K32" s="424"/>
      <c r="L32" s="424"/>
      <c r="M32" s="424"/>
      <c r="N32" s="424"/>
      <c r="O32" s="811"/>
      <c r="P32" s="144"/>
      <c r="Q32" s="132"/>
      <c r="R32" s="133">
        <f>+F33</f>
        <v>0</v>
      </c>
      <c r="S32" s="32"/>
    </row>
    <row r="33" spans="1:35" ht="15.5" thickTop="1" thickBot="1" x14ac:dyDescent="0.4">
      <c r="A33" s="3"/>
      <c r="B33" s="140" t="s">
        <v>91</v>
      </c>
      <c r="C33" s="425">
        <f>+C31</f>
        <v>1427689.6233912806</v>
      </c>
      <c r="D33" s="425">
        <f t="shared" ref="D33" si="0">IF(AND(D31=0,D32=0),0,+C33+D31)</f>
        <v>0</v>
      </c>
      <c r="E33" s="425">
        <f t="shared" ref="E33" si="1">IF(AND(E31=0,E32=0),0,+D33+E31)</f>
        <v>0</v>
      </c>
      <c r="F33" s="425">
        <f t="shared" ref="F33" si="2">IF(AND(F31=0,F32=0),0,+E33+F31)</f>
        <v>0</v>
      </c>
      <c r="G33" s="425">
        <f t="shared" ref="G33" si="3">IF(AND(G31=0,G32=0),0,+F33+G31)</f>
        <v>0</v>
      </c>
      <c r="H33" s="425">
        <f t="shared" ref="H33:N33" si="4">IF(AND(H31=0,H32=0),0,+G33+H31)</f>
        <v>0</v>
      </c>
      <c r="I33" s="425">
        <f t="shared" si="4"/>
        <v>0</v>
      </c>
      <c r="J33" s="425">
        <f t="shared" si="4"/>
        <v>0</v>
      </c>
      <c r="K33" s="425">
        <f t="shared" si="4"/>
        <v>0</v>
      </c>
      <c r="L33" s="425">
        <f t="shared" si="4"/>
        <v>0</v>
      </c>
      <c r="M33" s="425">
        <f t="shared" si="4"/>
        <v>0</v>
      </c>
      <c r="N33" s="425">
        <f t="shared" si="4"/>
        <v>0</v>
      </c>
      <c r="O33" s="811"/>
      <c r="P33" s="144"/>
      <c r="Q33" s="132"/>
      <c r="R33" s="133">
        <f>+G33</f>
        <v>0</v>
      </c>
      <c r="S33" s="32"/>
    </row>
    <row r="34" spans="1:35" x14ac:dyDescent="0.35">
      <c r="A34" s="3"/>
      <c r="B34" s="141" t="s">
        <v>92</v>
      </c>
      <c r="C34" s="426">
        <f>+C32</f>
        <v>1206268.9600000002</v>
      </c>
      <c r="D34" s="426">
        <f t="shared" ref="D34:N34" si="5">IF(AND(D31=0,D32=0),0,+C34+D32)</f>
        <v>0</v>
      </c>
      <c r="E34" s="426">
        <f t="shared" si="5"/>
        <v>0</v>
      </c>
      <c r="F34" s="426">
        <f t="shared" si="5"/>
        <v>0</v>
      </c>
      <c r="G34" s="426">
        <f t="shared" si="5"/>
        <v>0</v>
      </c>
      <c r="H34" s="426">
        <f t="shared" si="5"/>
        <v>0</v>
      </c>
      <c r="I34" s="426">
        <f t="shared" si="5"/>
        <v>0</v>
      </c>
      <c r="J34" s="426">
        <f t="shared" si="5"/>
        <v>0</v>
      </c>
      <c r="K34" s="426">
        <f t="shared" si="5"/>
        <v>0</v>
      </c>
      <c r="L34" s="426">
        <f t="shared" si="5"/>
        <v>0</v>
      </c>
      <c r="M34" s="426">
        <f t="shared" si="5"/>
        <v>0</v>
      </c>
      <c r="N34" s="426">
        <f t="shared" si="5"/>
        <v>0</v>
      </c>
      <c r="O34" s="811"/>
      <c r="P34" s="144"/>
      <c r="Q34" s="132"/>
      <c r="R34" s="133">
        <f>+H33</f>
        <v>0</v>
      </c>
      <c r="S34" s="32"/>
    </row>
    <row r="35" spans="1:35" ht="15" thickTop="1" x14ac:dyDescent="0.35">
      <c r="A35" s="3"/>
      <c r="B35" s="540"/>
      <c r="C35" s="142">
        <f t="shared" ref="C35:N35" si="6">+IF(AND(C30=$C$16,C33&lt;&gt;0),C34/C33,0)</f>
        <v>0.84490980408940275</v>
      </c>
      <c r="D35" s="142">
        <f t="shared" si="6"/>
        <v>0</v>
      </c>
      <c r="E35" s="691">
        <f t="shared" si="6"/>
        <v>0</v>
      </c>
      <c r="F35" s="142">
        <f t="shared" si="6"/>
        <v>0</v>
      </c>
      <c r="G35" s="142">
        <f t="shared" si="6"/>
        <v>0</v>
      </c>
      <c r="H35" s="142">
        <f t="shared" si="6"/>
        <v>0</v>
      </c>
      <c r="I35" s="142">
        <f t="shared" si="6"/>
        <v>0</v>
      </c>
      <c r="J35" s="142">
        <f t="shared" si="6"/>
        <v>0</v>
      </c>
      <c r="K35" s="142">
        <f t="shared" si="6"/>
        <v>0</v>
      </c>
      <c r="L35" s="142">
        <f t="shared" si="6"/>
        <v>0</v>
      </c>
      <c r="M35" s="142">
        <f t="shared" si="6"/>
        <v>0</v>
      </c>
      <c r="N35" s="142">
        <f t="shared" si="6"/>
        <v>0</v>
      </c>
      <c r="O35" s="143"/>
      <c r="P35" s="144"/>
      <c r="Q35" s="145"/>
      <c r="R35" s="133">
        <f>+I33</f>
        <v>0</v>
      </c>
      <c r="S35" s="32"/>
    </row>
    <row r="36" spans="1:35" x14ac:dyDescent="0.35">
      <c r="A36" s="3"/>
      <c r="B36" s="697" t="s">
        <v>369</v>
      </c>
      <c r="C36" s="696">
        <v>246420.62</v>
      </c>
      <c r="D36" s="142"/>
      <c r="E36" s="695"/>
      <c r="F36" s="664"/>
      <c r="G36" s="142"/>
      <c r="H36" s="142"/>
      <c r="I36" s="142"/>
      <c r="J36" s="142"/>
      <c r="K36" s="142"/>
      <c r="L36" s="142"/>
      <c r="M36" s="142"/>
      <c r="N36" s="142"/>
      <c r="O36" s="143"/>
      <c r="P36" s="144"/>
      <c r="Q36" s="145"/>
      <c r="R36" s="133"/>
      <c r="S36" s="32"/>
    </row>
    <row r="37" spans="1:35" x14ac:dyDescent="0.35">
      <c r="A37" s="3"/>
      <c r="B37" s="697" t="s">
        <v>368</v>
      </c>
      <c r="C37" s="696">
        <f>+C31-C36</f>
        <v>1181269.0033912808</v>
      </c>
      <c r="D37" s="664"/>
      <c r="E37" s="664"/>
      <c r="F37" s="664"/>
      <c r="G37" s="142"/>
      <c r="H37" s="142"/>
      <c r="I37" s="142"/>
      <c r="J37" s="142"/>
      <c r="K37" s="142"/>
      <c r="L37" s="142"/>
      <c r="M37" s="142"/>
      <c r="N37" s="142"/>
      <c r="O37" s="143"/>
      <c r="P37" s="144"/>
      <c r="Q37" s="145"/>
      <c r="R37" s="133"/>
      <c r="S37" s="32"/>
    </row>
    <row r="38" spans="1:35" ht="18" x14ac:dyDescent="0.4">
      <c r="A38" s="3"/>
      <c r="B38" s="130" t="s">
        <v>316</v>
      </c>
      <c r="C38" s="103"/>
      <c r="D38" s="103"/>
      <c r="E38" s="664"/>
      <c r="F38" s="147"/>
      <c r="G38" s="148"/>
      <c r="H38" s="103"/>
      <c r="I38" s="103"/>
      <c r="J38" s="103"/>
      <c r="K38" s="103"/>
      <c r="L38" s="103"/>
      <c r="M38" s="103"/>
      <c r="N38" s="149"/>
      <c r="O38" s="149"/>
      <c r="P38" s="102"/>
      <c r="Q38" s="102"/>
      <c r="R38" s="102"/>
      <c r="AI38" s="30"/>
    </row>
    <row r="39" spans="1:35" ht="15" thickBot="1" x14ac:dyDescent="0.4">
      <c r="A39" s="3"/>
      <c r="B39" s="103"/>
      <c r="C39" s="698" t="s">
        <v>374</v>
      </c>
      <c r="D39" s="698" t="s">
        <v>387</v>
      </c>
      <c r="E39" s="103"/>
      <c r="F39" s="147"/>
      <c r="G39" s="148"/>
      <c r="H39" s="103"/>
      <c r="I39" s="103"/>
      <c r="J39" s="150"/>
      <c r="K39" s="103"/>
      <c r="L39" s="103"/>
      <c r="M39" s="103"/>
      <c r="N39" s="151"/>
      <c r="O39" s="151"/>
      <c r="P39" s="102"/>
      <c r="Q39" s="102"/>
      <c r="R39" s="102"/>
    </row>
    <row r="40" spans="1:35" ht="30" customHeight="1" x14ac:dyDescent="0.35">
      <c r="A40" s="3"/>
      <c r="B40" s="668" t="s">
        <v>315</v>
      </c>
      <c r="C40" s="669" t="str">
        <f>CONCATENATE("Presupuesto acumulado (en ",'Introducción de datos'!$D$26,")")</f>
        <v>Presupuesto acumulado (en $)</v>
      </c>
      <c r="D40" s="670" t="str">
        <f>CONCATENATE("Gastos acumulados (en ",'Introducción de datos'!$D$26,")")</f>
        <v>Gastos acumulados (en $)</v>
      </c>
      <c r="E40" s="152"/>
      <c r="F40" s="153"/>
      <c r="G40" s="103"/>
      <c r="H40" s="103"/>
      <c r="I40" s="103"/>
      <c r="J40" s="154"/>
      <c r="K40" s="155"/>
      <c r="L40" s="102"/>
      <c r="M40" s="102"/>
      <c r="N40" s="102"/>
      <c r="O40" s="102"/>
      <c r="P40" s="102"/>
      <c r="Q40" s="102"/>
      <c r="R40" s="102"/>
      <c r="AE40" s="30"/>
      <c r="AF40" s="2"/>
    </row>
    <row r="41" spans="1:35" ht="30" customHeight="1" x14ac:dyDescent="0.35">
      <c r="A41" s="3"/>
      <c r="B41" s="671" t="s">
        <v>370</v>
      </c>
      <c r="C41" s="662">
        <v>59735</v>
      </c>
      <c r="D41" s="672">
        <v>39468</v>
      </c>
      <c r="E41" s="667">
        <f>+D41/C41</f>
        <v>0.66071817192600657</v>
      </c>
      <c r="F41" s="153"/>
      <c r="G41" s="148"/>
      <c r="H41" s="153"/>
      <c r="I41" s="153"/>
      <c r="J41" s="153"/>
      <c r="K41" s="153"/>
      <c r="L41" s="153"/>
      <c r="M41" s="153"/>
      <c r="N41" s="153"/>
      <c r="O41" s="102"/>
      <c r="P41" s="102"/>
      <c r="Q41" s="102"/>
      <c r="R41" s="102"/>
      <c r="AE41" s="2"/>
      <c r="AF41" s="2"/>
    </row>
    <row r="42" spans="1:35" ht="30" customHeight="1" x14ac:dyDescent="0.35">
      <c r="A42" s="3"/>
      <c r="B42" s="671" t="s">
        <v>371</v>
      </c>
      <c r="C42" s="662">
        <v>880821</v>
      </c>
      <c r="D42" s="672">
        <v>746888</v>
      </c>
      <c r="E42" s="667">
        <f>+D42/C42</f>
        <v>0.84794526924312663</v>
      </c>
      <c r="F42" s="153"/>
      <c r="G42" s="148"/>
      <c r="H42" s="153"/>
      <c r="I42" s="153"/>
      <c r="J42" s="153"/>
      <c r="K42" s="153"/>
      <c r="L42" s="153"/>
      <c r="M42" s="153"/>
      <c r="N42" s="153"/>
      <c r="O42" s="102"/>
      <c r="P42" s="102"/>
      <c r="Q42" s="102"/>
      <c r="R42" s="102"/>
      <c r="AE42" s="2"/>
      <c r="AF42" s="2"/>
    </row>
    <row r="43" spans="1:35" ht="30" customHeight="1" x14ac:dyDescent="0.35">
      <c r="A43" s="3"/>
      <c r="B43" s="673" t="s">
        <v>372</v>
      </c>
      <c r="C43" s="662">
        <v>355481</v>
      </c>
      <c r="D43" s="672">
        <v>294997</v>
      </c>
      <c r="E43" s="667">
        <f>+D43/C43</f>
        <v>0.82985307231610128</v>
      </c>
      <c r="F43" s="153"/>
      <c r="G43" s="148"/>
      <c r="H43" s="153"/>
      <c r="I43" s="153"/>
      <c r="J43" s="153"/>
      <c r="K43" s="153"/>
      <c r="L43" s="153"/>
      <c r="M43" s="153"/>
      <c r="N43" s="153"/>
      <c r="O43" s="102"/>
      <c r="P43" s="102"/>
      <c r="Q43" s="102"/>
      <c r="R43" s="102"/>
      <c r="AE43" s="2"/>
      <c r="AF43" s="2"/>
    </row>
    <row r="44" spans="1:35" ht="30" customHeight="1" x14ac:dyDescent="0.35">
      <c r="A44" s="3"/>
      <c r="B44" s="671" t="s">
        <v>373</v>
      </c>
      <c r="C44" s="662">
        <v>131653</v>
      </c>
      <c r="D44" s="672">
        <v>78408</v>
      </c>
      <c r="E44" s="667">
        <f>+D44/C44</f>
        <v>0.59556561567150013</v>
      </c>
      <c r="F44" s="153"/>
      <c r="G44" s="148"/>
      <c r="H44" s="153"/>
      <c r="I44" s="153"/>
      <c r="J44" s="153"/>
      <c r="K44" s="153"/>
      <c r="L44" s="153"/>
      <c r="M44" s="153"/>
      <c r="N44" s="153"/>
      <c r="O44" s="102"/>
      <c r="P44" s="102"/>
      <c r="Q44" s="102"/>
      <c r="R44" s="102"/>
      <c r="AE44" s="2"/>
      <c r="AF44" s="2"/>
    </row>
    <row r="45" spans="1:35" x14ac:dyDescent="0.35">
      <c r="A45" s="3"/>
      <c r="B45" s="671"/>
      <c r="C45" s="662"/>
      <c r="D45" s="672"/>
      <c r="E45" s="524"/>
      <c r="F45" s="153"/>
      <c r="G45" s="153"/>
      <c r="H45" s="153"/>
      <c r="I45" s="153"/>
      <c r="J45" s="153"/>
      <c r="K45" s="153"/>
      <c r="L45" s="153"/>
      <c r="M45" s="153"/>
      <c r="N45" s="153"/>
      <c r="O45" s="102"/>
      <c r="P45" s="102"/>
      <c r="Q45" s="102"/>
      <c r="R45" s="102"/>
      <c r="AE45" s="2"/>
      <c r="AF45" s="2"/>
    </row>
    <row r="46" spans="1:35" x14ac:dyDescent="0.35">
      <c r="A46" s="3"/>
      <c r="B46" s="671"/>
      <c r="C46" s="662"/>
      <c r="D46" s="672"/>
      <c r="E46" s="524"/>
      <c r="F46" s="157"/>
      <c r="G46" s="156"/>
      <c r="H46" s="156"/>
      <c r="I46" s="156"/>
      <c r="J46" s="156"/>
      <c r="K46" s="122"/>
      <c r="L46" s="102"/>
      <c r="M46" s="102"/>
      <c r="N46" s="102"/>
      <c r="O46" s="102"/>
      <c r="P46" s="102"/>
      <c r="Q46" s="102"/>
      <c r="R46" s="102"/>
      <c r="AE46" s="2"/>
      <c r="AF46" s="2"/>
    </row>
    <row r="47" spans="1:35" ht="15" thickBot="1" x14ac:dyDescent="0.4">
      <c r="A47" s="3"/>
      <c r="B47" s="674"/>
      <c r="C47" s="662"/>
      <c r="D47" s="672"/>
      <c r="E47" s="524"/>
      <c r="F47" s="156"/>
      <c r="G47" s="156"/>
      <c r="H47" s="156"/>
      <c r="I47" s="156"/>
      <c r="J47" s="156"/>
      <c r="K47" s="122"/>
      <c r="L47" s="102"/>
      <c r="M47" s="102"/>
      <c r="N47" s="102"/>
      <c r="O47" s="102"/>
      <c r="P47" s="102"/>
      <c r="Q47" s="102"/>
      <c r="R47" s="102"/>
      <c r="AE47" s="2"/>
      <c r="AF47" s="2"/>
    </row>
    <row r="48" spans="1:35" ht="15" thickBot="1" x14ac:dyDescent="0.4">
      <c r="A48" s="3"/>
      <c r="B48" s="675" t="s">
        <v>93</v>
      </c>
      <c r="C48" s="676">
        <f>SUM(C41:C47)</f>
        <v>1427690</v>
      </c>
      <c r="D48" s="677">
        <f>SUM(D41:D47)</f>
        <v>1159761</v>
      </c>
      <c r="E48" s="667">
        <f>+D48/C48</f>
        <v>0.8123339100224839</v>
      </c>
      <c r="F48" s="812" t="str">
        <f ca="1">+IF((ROUND(C48,0)=ROUND(OFFSET(B33,0,RIGHT('Introducción de datos'!$C$16,LEN('Introducción de datos'!$C$16)-1),1,1),0)),"OK: Datos corresponden","Atención: Datos no corresponden")</f>
        <v>OK: Datos corresponden</v>
      </c>
      <c r="G48" s="813"/>
      <c r="H48" s="813"/>
      <c r="I48" s="814"/>
      <c r="J48" s="158"/>
      <c r="K48" s="158"/>
      <c r="L48" s="158"/>
      <c r="M48" s="144"/>
      <c r="N48" s="145"/>
      <c r="O48" s="133"/>
      <c r="P48" s="131"/>
      <c r="Q48" s="102"/>
      <c r="R48" s="102"/>
      <c r="AE48" s="2"/>
      <c r="AF48" s="2"/>
    </row>
    <row r="49" spans="1:35" x14ac:dyDescent="0.35">
      <c r="A49" s="3"/>
      <c r="B49" s="540"/>
      <c r="C49" s="158"/>
      <c r="D49" s="158"/>
      <c r="E49" s="159"/>
      <c r="F49" s="158"/>
      <c r="G49" s="158"/>
      <c r="H49" s="158"/>
      <c r="I49" s="158"/>
      <c r="J49" s="158"/>
      <c r="K49" s="158"/>
      <c r="L49" s="158"/>
      <c r="M49" s="158"/>
      <c r="N49" s="158"/>
      <c r="O49" s="158"/>
      <c r="P49" s="144"/>
      <c r="Q49" s="145"/>
      <c r="R49" s="133"/>
      <c r="S49" s="32"/>
    </row>
    <row r="50" spans="1:35" ht="18" x14ac:dyDescent="0.4">
      <c r="A50" s="3"/>
      <c r="B50" s="130" t="s">
        <v>94</v>
      </c>
      <c r="C50" s="103"/>
      <c r="D50" s="160"/>
      <c r="E50" s="161"/>
      <c r="F50" s="103"/>
      <c r="G50" s="103"/>
      <c r="H50" s="103"/>
      <c r="I50" s="103"/>
      <c r="J50" s="103"/>
      <c r="K50" s="103"/>
      <c r="L50" s="103"/>
      <c r="M50" s="103"/>
      <c r="N50" s="104"/>
      <c r="O50" s="104"/>
      <c r="P50" s="131"/>
      <c r="Q50" s="132"/>
      <c r="R50" s="133">
        <f>+J33</f>
        <v>0</v>
      </c>
      <c r="S50" s="32"/>
    </row>
    <row r="51" spans="1:35" x14ac:dyDescent="0.35">
      <c r="A51" s="3"/>
      <c r="B51" s="103"/>
      <c r="C51" s="103"/>
      <c r="D51" s="103"/>
      <c r="E51" s="103"/>
      <c r="F51" s="103"/>
      <c r="G51" s="103"/>
      <c r="H51" s="162"/>
      <c r="I51" s="103"/>
      <c r="J51" s="103"/>
      <c r="K51" s="103"/>
      <c r="L51" s="103"/>
      <c r="M51" s="103"/>
      <c r="N51" s="104"/>
      <c r="O51" s="104"/>
      <c r="P51" s="131"/>
      <c r="Q51" s="132"/>
      <c r="R51" s="133">
        <f>+K33</f>
        <v>0</v>
      </c>
      <c r="S51" s="32"/>
    </row>
    <row r="52" spans="1:35" ht="35.25" customHeight="1" thickTop="1" x14ac:dyDescent="0.35">
      <c r="A52" s="3"/>
      <c r="B52" s="163"/>
      <c r="C52" s="164" t="s">
        <v>95</v>
      </c>
      <c r="D52" s="164" t="s">
        <v>96</v>
      </c>
      <c r="E52" s="165" t="str">
        <f>CONCATENATE("Total gastado y desembolso (en ",D26,")")</f>
        <v>Total gastado y desembolso (en $)</v>
      </c>
      <c r="F52" s="103"/>
      <c r="G52" s="166"/>
      <c r="H52" s="167"/>
      <c r="I52" s="168"/>
      <c r="J52" s="168"/>
      <c r="K52" s="168"/>
      <c r="L52" s="168"/>
      <c r="M52" s="169"/>
      <c r="N52" s="169"/>
      <c r="O52" s="131"/>
      <c r="P52" s="132"/>
      <c r="Q52" s="133">
        <f>+M33</f>
        <v>0</v>
      </c>
      <c r="R52" s="131"/>
      <c r="AH52" s="30"/>
    </row>
    <row r="53" spans="1:35" x14ac:dyDescent="0.35">
      <c r="A53" s="3"/>
      <c r="B53" s="170" t="s">
        <v>97</v>
      </c>
      <c r="C53" s="542">
        <v>0</v>
      </c>
      <c r="D53" s="419">
        <f>+C32</f>
        <v>1206268.9600000002</v>
      </c>
      <c r="E53" s="420">
        <f>+D53+C53</f>
        <v>1206268.9600000002</v>
      </c>
      <c r="F53" s="693"/>
      <c r="G53" s="663"/>
      <c r="H53" s="171"/>
      <c r="I53" s="172"/>
      <c r="J53" s="173"/>
      <c r="K53" s="173"/>
      <c r="L53" s="174"/>
      <c r="M53" s="174"/>
      <c r="N53" s="174"/>
      <c r="O53" s="131"/>
      <c r="P53" s="131"/>
      <c r="Q53" s="131"/>
      <c r="R53" s="131"/>
      <c r="AH53" s="30"/>
    </row>
    <row r="54" spans="1:35" x14ac:dyDescent="0.35">
      <c r="A54" s="3"/>
      <c r="B54" s="170" t="s">
        <v>98</v>
      </c>
      <c r="C54" s="542">
        <v>0</v>
      </c>
      <c r="D54" s="419">
        <f>915722+242350.7517</f>
        <v>1158072.7516999999</v>
      </c>
      <c r="E54" s="420">
        <f>+D54+C54</f>
        <v>1158072.7516999999</v>
      </c>
      <c r="F54" s="526">
        <f>+E54/E53</f>
        <v>0.96004522217002064</v>
      </c>
      <c r="G54" s="663"/>
      <c r="H54" s="663"/>
      <c r="I54" s="172"/>
      <c r="J54" s="173"/>
      <c r="K54" s="173"/>
      <c r="L54" s="174"/>
      <c r="M54" s="176"/>
      <c r="N54" s="176"/>
      <c r="O54" s="131"/>
      <c r="P54" s="131"/>
      <c r="Q54" s="131"/>
      <c r="R54" s="131"/>
      <c r="AH54" s="30"/>
    </row>
    <row r="55" spans="1:35" x14ac:dyDescent="0.35">
      <c r="A55" s="3"/>
      <c r="B55" s="170" t="s">
        <v>99</v>
      </c>
      <c r="C55" s="542">
        <v>0</v>
      </c>
      <c r="D55" s="419">
        <v>242350.75170000005</v>
      </c>
      <c r="E55" s="420">
        <f>+D55+C55</f>
        <v>242350.75170000005</v>
      </c>
      <c r="F55" s="527"/>
      <c r="G55" s="663"/>
      <c r="H55" s="663"/>
      <c r="I55" s="172"/>
      <c r="J55" s="173"/>
      <c r="K55" s="173"/>
      <c r="L55" s="174"/>
      <c r="M55" s="174"/>
      <c r="N55" s="174"/>
      <c r="O55" s="102"/>
      <c r="P55" s="102"/>
      <c r="Q55" s="102"/>
      <c r="R55" s="102"/>
      <c r="AH55" s="30"/>
    </row>
    <row r="56" spans="1:35" ht="15" thickBot="1" x14ac:dyDescent="0.4">
      <c r="A56" s="3"/>
      <c r="B56" s="177" t="s">
        <v>100</v>
      </c>
      <c r="C56" s="543">
        <v>0</v>
      </c>
      <c r="D56" s="421">
        <v>244040</v>
      </c>
      <c r="E56" s="422">
        <f>+D56+C56</f>
        <v>244040</v>
      </c>
      <c r="F56" s="526">
        <f>+E56/E55</f>
        <v>1.0069702622671912</v>
      </c>
      <c r="G56" s="663"/>
      <c r="H56" s="663"/>
      <c r="I56" s="178"/>
      <c r="J56" s="178"/>
      <c r="K56" s="178"/>
      <c r="L56" s="174"/>
      <c r="M56" s="176"/>
      <c r="N56" s="176"/>
      <c r="O56" s="102"/>
      <c r="P56" s="102"/>
      <c r="Q56" s="102"/>
      <c r="R56" s="102"/>
      <c r="AH56" s="30"/>
    </row>
    <row r="57" spans="1:35" ht="15.75" customHeight="1" thickTop="1" x14ac:dyDescent="0.35">
      <c r="A57" s="3"/>
      <c r="B57" s="540"/>
      <c r="C57" s="103"/>
      <c r="D57" s="103"/>
      <c r="E57" s="103"/>
      <c r="F57" s="103"/>
      <c r="G57" s="663"/>
      <c r="H57" s="663"/>
      <c r="I57" s="103"/>
      <c r="J57" s="103"/>
      <c r="K57" s="103"/>
      <c r="L57" s="103"/>
      <c r="M57" s="103"/>
      <c r="N57" s="104"/>
      <c r="O57" s="104"/>
      <c r="P57" s="102"/>
      <c r="Q57" s="102"/>
      <c r="R57" s="102"/>
      <c r="AI57" s="30"/>
    </row>
    <row r="58" spans="1:35" ht="18" x14ac:dyDescent="0.4">
      <c r="A58" s="3"/>
      <c r="B58" s="130" t="s">
        <v>101</v>
      </c>
      <c r="C58" s="678"/>
      <c r="D58" s="520"/>
      <c r="E58" s="520"/>
      <c r="F58" s="103"/>
      <c r="G58" s="663"/>
      <c r="H58" s="663"/>
      <c r="I58" s="103"/>
      <c r="J58" s="103"/>
      <c r="K58" s="103"/>
      <c r="L58" s="103"/>
      <c r="M58" s="103"/>
      <c r="N58" s="104"/>
      <c r="O58" s="104"/>
      <c r="P58" s="102"/>
      <c r="Q58" s="102"/>
      <c r="R58" s="102"/>
    </row>
    <row r="59" spans="1:35" x14ac:dyDescent="0.35">
      <c r="A59" s="3"/>
      <c r="B59" s="103"/>
      <c r="C59" s="103"/>
      <c r="D59" s="103"/>
      <c r="E59" s="520"/>
      <c r="F59" s="103"/>
      <c r="G59" s="663"/>
      <c r="H59" s="663"/>
      <c r="I59" s="103"/>
      <c r="J59" s="103"/>
      <c r="K59" s="103"/>
      <c r="L59" s="103"/>
      <c r="M59" s="103"/>
      <c r="N59" s="104"/>
      <c r="O59" s="104"/>
      <c r="P59" s="102"/>
      <c r="Q59" s="102"/>
      <c r="R59" s="102"/>
    </row>
    <row r="60" spans="1:35" ht="16.399999999999999" customHeight="1" x14ac:dyDescent="0.35">
      <c r="A60" s="3"/>
      <c r="B60" s="815" t="s">
        <v>102</v>
      </c>
      <c r="C60" s="815"/>
      <c r="D60" s="815"/>
      <c r="E60" s="162"/>
      <c r="F60" s="103"/>
      <c r="G60" s="103"/>
      <c r="H60" s="103"/>
      <c r="I60" s="103"/>
      <c r="J60" s="103"/>
      <c r="K60" s="103"/>
      <c r="L60" s="103"/>
      <c r="M60" s="104"/>
      <c r="N60" s="104"/>
      <c r="O60" s="102"/>
      <c r="P60" s="102"/>
      <c r="Q60" s="102"/>
      <c r="R60" s="102"/>
    </row>
    <row r="61" spans="1:35" x14ac:dyDescent="0.35">
      <c r="A61" s="3"/>
      <c r="B61" s="179"/>
      <c r="C61" s="180" t="s">
        <v>103</v>
      </c>
      <c r="D61" s="181" t="s">
        <v>104</v>
      </c>
      <c r="E61" s="162"/>
      <c r="F61" s="103"/>
      <c r="G61" s="103"/>
      <c r="H61" s="103"/>
      <c r="I61" s="103"/>
      <c r="J61" s="103"/>
      <c r="K61" s="103"/>
      <c r="L61" s="103"/>
      <c r="M61" s="104"/>
      <c r="N61" s="104"/>
      <c r="O61" s="102"/>
      <c r="P61" s="102"/>
      <c r="Q61" s="102"/>
      <c r="R61" s="102"/>
    </row>
    <row r="62" spans="1:35" x14ac:dyDescent="0.35">
      <c r="A62" s="3"/>
      <c r="B62" s="182" t="s">
        <v>105</v>
      </c>
      <c r="C62" s="427">
        <f>31+28</f>
        <v>59</v>
      </c>
      <c r="D62" s="428">
        <v>60</v>
      </c>
      <c r="E62" s="413" t="s">
        <v>395</v>
      </c>
      <c r="F62" s="103"/>
      <c r="G62" s="103"/>
      <c r="H62" s="103"/>
      <c r="I62" s="103"/>
      <c r="J62" s="103"/>
      <c r="K62" s="103"/>
      <c r="L62" s="103"/>
      <c r="M62" s="104"/>
      <c r="N62" s="104"/>
      <c r="O62" s="102"/>
      <c r="P62" s="102"/>
      <c r="Q62" s="102"/>
      <c r="R62" s="102"/>
    </row>
    <row r="63" spans="1:35" x14ac:dyDescent="0.35">
      <c r="A63" s="3"/>
      <c r="B63" s="183" t="s">
        <v>106</v>
      </c>
      <c r="C63" s="427">
        <v>45</v>
      </c>
      <c r="D63" s="428">
        <v>39</v>
      </c>
      <c r="E63" s="413"/>
      <c r="F63" s="103"/>
      <c r="G63" s="103"/>
      <c r="H63" s="175"/>
      <c r="I63" s="184"/>
      <c r="J63" s="103"/>
      <c r="K63" s="103"/>
      <c r="L63" s="103"/>
      <c r="M63" s="104"/>
      <c r="N63" s="104"/>
      <c r="O63" s="102"/>
      <c r="P63" s="102"/>
      <c r="Q63" s="102"/>
      <c r="R63" s="102"/>
    </row>
    <row r="64" spans="1:35" ht="15" thickBot="1" x14ac:dyDescent="0.4">
      <c r="A64" s="3"/>
      <c r="B64" s="185" t="s">
        <v>107</v>
      </c>
      <c r="C64" s="429">
        <v>2</v>
      </c>
      <c r="D64" s="483">
        <v>2.6</v>
      </c>
      <c r="E64" s="162"/>
      <c r="F64" s="103"/>
      <c r="G64" s="103"/>
      <c r="H64" s="184"/>
      <c r="I64" s="184"/>
      <c r="J64" s="103"/>
      <c r="K64" s="103"/>
      <c r="L64" s="103"/>
      <c r="M64" s="104"/>
      <c r="N64" s="104"/>
      <c r="O64" s="102"/>
      <c r="P64" s="102"/>
      <c r="Q64" s="102"/>
      <c r="R64" s="102"/>
    </row>
    <row r="65" spans="1:38" ht="15.5" thickTop="1" thickBot="1" x14ac:dyDescent="0.4">
      <c r="A65" s="3"/>
      <c r="B65" s="540"/>
      <c r="C65" s="103"/>
      <c r="D65" s="103"/>
      <c r="E65" s="103"/>
      <c r="F65" s="103"/>
      <c r="G65" s="103"/>
      <c r="H65" s="103"/>
      <c r="I65" s="103"/>
      <c r="J65" s="103"/>
      <c r="K65" s="103"/>
      <c r="L65" s="103"/>
      <c r="M65" s="103"/>
      <c r="N65" s="104"/>
      <c r="O65" s="104"/>
      <c r="P65" s="102"/>
      <c r="Q65" s="102"/>
      <c r="R65" s="102"/>
    </row>
    <row r="66" spans="1:38" ht="19" thickTop="1" thickBot="1" x14ac:dyDescent="0.45">
      <c r="A66" s="3"/>
      <c r="B66" s="186" t="s">
        <v>108</v>
      </c>
      <c r="C66" s="187"/>
      <c r="D66" s="187"/>
      <c r="E66" s="187"/>
      <c r="F66" s="187"/>
      <c r="G66" s="187"/>
      <c r="H66" s="188" t="s">
        <v>109</v>
      </c>
      <c r="I66" s="187"/>
      <c r="J66" s="189"/>
      <c r="K66" s="189"/>
      <c r="L66" s="190"/>
      <c r="M66" s="191"/>
      <c r="N66" s="192"/>
      <c r="O66" s="192"/>
      <c r="P66" s="192"/>
      <c r="Q66" s="102"/>
      <c r="R66" s="102"/>
      <c r="S66" s="31"/>
      <c r="AC66" s="7"/>
      <c r="AD66" s="7"/>
    </row>
    <row r="67" spans="1:38" ht="18" x14ac:dyDescent="0.4">
      <c r="A67" s="3"/>
      <c r="B67" s="193"/>
      <c r="C67" s="194"/>
      <c r="D67" s="194"/>
      <c r="E67" s="194"/>
      <c r="F67" s="194"/>
      <c r="G67" s="194"/>
      <c r="H67" s="194"/>
      <c r="I67" s="194"/>
      <c r="J67" s="194"/>
      <c r="K67" s="195"/>
      <c r="L67" s="195"/>
      <c r="M67" s="194"/>
      <c r="N67" s="192"/>
      <c r="O67" s="192"/>
      <c r="P67" s="192"/>
      <c r="Q67" s="102"/>
      <c r="R67" s="102"/>
      <c r="S67" s="31"/>
      <c r="AC67" s="7"/>
      <c r="AD67" s="7"/>
    </row>
    <row r="68" spans="1:38" ht="18" x14ac:dyDescent="0.4">
      <c r="A68" s="3"/>
      <c r="B68" s="193" t="s">
        <v>110</v>
      </c>
      <c r="C68" s="194"/>
      <c r="D68" s="194"/>
      <c r="E68" s="194"/>
      <c r="F68" s="194"/>
      <c r="G68" s="194"/>
      <c r="H68" s="194"/>
      <c r="I68" s="194"/>
      <c r="J68" s="194"/>
      <c r="K68" s="195"/>
      <c r="L68" s="195"/>
      <c r="M68" s="194"/>
      <c r="N68" s="192"/>
      <c r="O68" s="192"/>
      <c r="P68" s="192"/>
      <c r="Q68" s="102"/>
      <c r="R68" s="102"/>
      <c r="S68" s="31"/>
      <c r="AC68" s="7"/>
      <c r="AD68" s="7"/>
    </row>
    <row r="69" spans="1:38" ht="15" thickBot="1" x14ac:dyDescent="0.4">
      <c r="A69" s="3"/>
      <c r="B69" s="196"/>
      <c r="C69" s="197"/>
      <c r="D69" s="197"/>
      <c r="E69" s="197"/>
      <c r="F69" s="197"/>
      <c r="G69" s="197"/>
      <c r="H69" s="196"/>
      <c r="I69" s="197"/>
      <c r="J69" s="196"/>
      <c r="K69" s="196"/>
      <c r="L69" s="196"/>
      <c r="M69" s="196"/>
      <c r="N69" s="122"/>
      <c r="O69" s="198"/>
      <c r="P69" s="198"/>
      <c r="Q69" s="198"/>
      <c r="R69" s="198"/>
      <c r="S69" s="7"/>
      <c r="AD69" s="7"/>
    </row>
    <row r="70" spans="1:38" ht="69.75" customHeight="1" thickTop="1" x14ac:dyDescent="0.35">
      <c r="A70" s="3"/>
      <c r="B70" s="802"/>
      <c r="C70" s="802"/>
      <c r="D70" s="199" t="s">
        <v>111</v>
      </c>
      <c r="E70" s="200" t="s">
        <v>112</v>
      </c>
      <c r="F70" s="200" t="s">
        <v>113</v>
      </c>
      <c r="G70" s="201" t="s">
        <v>93</v>
      </c>
      <c r="J70" s="202"/>
      <c r="K70" s="203"/>
      <c r="L70" s="156"/>
      <c r="M70" s="196"/>
      <c r="N70" s="196"/>
      <c r="O70" s="196"/>
      <c r="P70" s="122"/>
      <c r="Q70" s="198"/>
      <c r="R70" s="198"/>
      <c r="S70" s="198"/>
      <c r="T70" s="198"/>
      <c r="U70" s="7"/>
      <c r="AH70"/>
      <c r="AI70"/>
      <c r="AK70" s="2"/>
      <c r="AL70" s="2"/>
    </row>
    <row r="71" spans="1:38" x14ac:dyDescent="0.35">
      <c r="A71" s="3"/>
      <c r="B71" s="803" t="s">
        <v>114</v>
      </c>
      <c r="C71" s="803"/>
      <c r="D71" s="430"/>
      <c r="E71" s="430"/>
      <c r="F71" s="430"/>
      <c r="G71" s="204">
        <f>SUM(D71:F71)</f>
        <v>0</v>
      </c>
      <c r="H71" s="202" t="s">
        <v>396</v>
      </c>
      <c r="J71" s="202"/>
      <c r="K71" s="205"/>
      <c r="L71" s="205"/>
      <c r="M71" s="196"/>
      <c r="N71" s="196"/>
      <c r="O71" s="196"/>
      <c r="P71" s="122"/>
      <c r="Q71" s="198"/>
      <c r="R71" s="198"/>
      <c r="S71" s="198"/>
      <c r="T71" s="198"/>
      <c r="U71" s="7"/>
      <c r="AH71"/>
      <c r="AI71"/>
      <c r="AK71" s="2"/>
      <c r="AL71" s="2"/>
    </row>
    <row r="72" spans="1:38" ht="15.75" customHeight="1" thickBot="1" x14ac:dyDescent="0.4">
      <c r="A72" s="3"/>
      <c r="B72" s="804" t="s">
        <v>115</v>
      </c>
      <c r="C72" s="804"/>
      <c r="D72" s="431"/>
      <c r="E72" s="431"/>
      <c r="F72" s="431"/>
      <c r="G72" s="206">
        <f>SUM(D72:F72)</f>
        <v>0</v>
      </c>
      <c r="H72" s="202" t="s">
        <v>396</v>
      </c>
      <c r="J72" s="202"/>
      <c r="K72" s="156"/>
      <c r="L72" s="156"/>
      <c r="M72" s="196"/>
      <c r="N72" s="196"/>
      <c r="O72" s="196"/>
      <c r="P72" s="198"/>
      <c r="Q72" s="198"/>
      <c r="R72" s="198"/>
      <c r="S72" s="198"/>
      <c r="T72" s="198"/>
      <c r="U72" s="7"/>
      <c r="AH72"/>
      <c r="AI72"/>
      <c r="AK72" s="2"/>
      <c r="AL72" s="2"/>
    </row>
    <row r="73" spans="1:38" ht="15" thickTop="1" x14ac:dyDescent="0.35">
      <c r="A73" s="3"/>
      <c r="B73" s="540"/>
      <c r="C73" s="196"/>
      <c r="D73" s="196"/>
      <c r="E73" s="196"/>
      <c r="F73" s="196"/>
      <c r="G73" s="196"/>
      <c r="H73" s="196"/>
      <c r="I73" s="196"/>
      <c r="J73" s="196"/>
      <c r="K73" s="196"/>
      <c r="L73" s="196"/>
      <c r="M73" s="196"/>
      <c r="N73" s="198"/>
      <c r="O73" s="198"/>
      <c r="P73" s="198"/>
      <c r="Q73" s="198"/>
      <c r="R73" s="198"/>
      <c r="S73" s="7"/>
    </row>
    <row r="74" spans="1:38" ht="18" x14ac:dyDescent="0.4">
      <c r="A74" s="3"/>
      <c r="B74" s="193" t="s">
        <v>116</v>
      </c>
      <c r="C74" s="196"/>
      <c r="D74" s="196"/>
      <c r="E74" s="196"/>
      <c r="F74" s="196"/>
      <c r="G74" s="196"/>
      <c r="H74" s="196"/>
      <c r="I74" s="196"/>
      <c r="J74" s="196"/>
      <c r="K74" s="196"/>
      <c r="L74" s="196"/>
      <c r="M74" s="196"/>
      <c r="N74" s="198"/>
      <c r="O74" s="198"/>
      <c r="P74" s="198"/>
      <c r="Q74" s="102"/>
      <c r="R74" s="102"/>
      <c r="S74" s="7"/>
    </row>
    <row r="75" spans="1:38" x14ac:dyDescent="0.35">
      <c r="A75" s="3"/>
      <c r="B75" s="196"/>
      <c r="C75" s="196"/>
      <c r="D75" s="196"/>
      <c r="E75" s="196"/>
      <c r="F75" s="196"/>
      <c r="G75" s="196"/>
      <c r="H75" s="196"/>
      <c r="I75" s="196"/>
      <c r="J75" s="196"/>
      <c r="K75" s="196"/>
      <c r="L75" s="196"/>
      <c r="M75" s="196"/>
      <c r="N75" s="198"/>
      <c r="O75" s="198"/>
      <c r="P75" s="198"/>
      <c r="Q75" s="102"/>
      <c r="R75" s="102"/>
      <c r="S75" s="7"/>
    </row>
    <row r="76" spans="1:38" x14ac:dyDescent="0.35">
      <c r="A76" s="3"/>
      <c r="B76" s="207"/>
      <c r="C76" s="208" t="s">
        <v>117</v>
      </c>
      <c r="D76" s="208" t="s">
        <v>118</v>
      </c>
      <c r="E76" s="209" t="s">
        <v>119</v>
      </c>
      <c r="F76" s="156"/>
      <c r="G76" s="156"/>
      <c r="H76" s="156"/>
      <c r="I76" s="196"/>
      <c r="J76" s="196"/>
      <c r="K76" s="196"/>
      <c r="L76" s="196"/>
      <c r="M76" s="196"/>
      <c r="N76" s="198"/>
      <c r="O76" s="198"/>
      <c r="P76" s="198"/>
      <c r="Q76" s="102"/>
      <c r="R76" s="102"/>
      <c r="S76" s="7"/>
    </row>
    <row r="77" spans="1:38" x14ac:dyDescent="0.35">
      <c r="A77" s="3"/>
      <c r="B77" s="210" t="s">
        <v>120</v>
      </c>
      <c r="C77" s="211">
        <v>4</v>
      </c>
      <c r="D77" s="211">
        <v>4</v>
      </c>
      <c r="E77" s="212">
        <f>+C77-D77</f>
        <v>0</v>
      </c>
      <c r="F77" s="692"/>
      <c r="G77" s="213"/>
      <c r="H77" s="156"/>
      <c r="I77" s="196"/>
      <c r="J77" s="196"/>
      <c r="K77" s="196"/>
      <c r="L77" s="196"/>
      <c r="M77" s="196"/>
      <c r="N77" s="198"/>
      <c r="O77" s="198"/>
      <c r="P77" s="198"/>
      <c r="Q77" s="102"/>
      <c r="R77" s="102"/>
      <c r="S77" s="7"/>
    </row>
    <row r="78" spans="1:38" ht="15" thickTop="1" x14ac:dyDescent="0.35">
      <c r="A78" s="3"/>
      <c r="B78" s="540"/>
      <c r="C78" s="196"/>
      <c r="D78" s="196"/>
      <c r="E78" s="196"/>
      <c r="F78" s="196"/>
      <c r="G78" s="196"/>
      <c r="H78" s="196"/>
      <c r="I78" s="196"/>
      <c r="J78" s="196"/>
      <c r="K78" s="196"/>
      <c r="L78" s="196"/>
      <c r="M78" s="196"/>
      <c r="N78" s="198"/>
      <c r="O78" s="198"/>
      <c r="P78" s="198"/>
      <c r="Q78" s="102"/>
      <c r="R78" s="102"/>
      <c r="S78" s="7"/>
    </row>
    <row r="79" spans="1:38" ht="18" x14ac:dyDescent="0.4">
      <c r="A79" s="3"/>
      <c r="B79" s="193" t="s">
        <v>121</v>
      </c>
      <c r="C79" s="196"/>
      <c r="D79" s="196"/>
      <c r="E79" s="196"/>
      <c r="F79" s="196"/>
      <c r="G79" s="196"/>
      <c r="H79" s="196"/>
      <c r="I79" s="196"/>
      <c r="J79" s="196"/>
      <c r="K79" s="196"/>
      <c r="L79" s="196"/>
      <c r="M79" s="196"/>
      <c r="N79" s="198"/>
      <c r="O79" s="198"/>
      <c r="P79" s="198"/>
      <c r="Q79" s="102"/>
      <c r="R79" s="102"/>
      <c r="S79" s="7"/>
    </row>
    <row r="80" spans="1:38" x14ac:dyDescent="0.35">
      <c r="A80" s="3"/>
      <c r="B80" s="196"/>
      <c r="C80" s="196"/>
      <c r="D80" s="196"/>
      <c r="E80" s="196"/>
      <c r="F80" s="196"/>
      <c r="G80" s="196"/>
      <c r="H80" s="196"/>
      <c r="I80" s="196"/>
      <c r="J80" s="196"/>
      <c r="K80" s="196"/>
      <c r="L80" s="196"/>
      <c r="M80" s="196"/>
      <c r="N80" s="198"/>
      <c r="O80" s="198"/>
      <c r="P80" s="198"/>
      <c r="Q80" s="102"/>
      <c r="R80" s="102"/>
      <c r="S80" s="7"/>
    </row>
    <row r="81" spans="1:36" ht="15" thickTop="1" x14ac:dyDescent="0.35">
      <c r="A81" s="3"/>
      <c r="B81" s="207"/>
      <c r="C81" s="208" t="s">
        <v>122</v>
      </c>
      <c r="D81" s="208" t="s">
        <v>123</v>
      </c>
      <c r="E81" s="208" t="s">
        <v>124</v>
      </c>
      <c r="F81" s="208" t="s">
        <v>125</v>
      </c>
      <c r="G81" s="214" t="s">
        <v>126</v>
      </c>
      <c r="H81" s="215"/>
      <c r="I81" s="203"/>
      <c r="J81" s="196"/>
      <c r="K81" s="196"/>
      <c r="L81" s="196"/>
      <c r="M81" s="196"/>
      <c r="N81" s="198"/>
      <c r="O81" s="198"/>
      <c r="P81" s="198"/>
      <c r="Q81" s="102"/>
      <c r="R81" s="102"/>
      <c r="S81" s="7"/>
    </row>
    <row r="82" spans="1:36" ht="15" thickBot="1" x14ac:dyDescent="0.4">
      <c r="A82" s="3"/>
      <c r="B82" s="210" t="s">
        <v>127</v>
      </c>
      <c r="C82" s="211">
        <v>22</v>
      </c>
      <c r="D82" s="211" t="s">
        <v>128</v>
      </c>
      <c r="E82" s="211" t="s">
        <v>128</v>
      </c>
      <c r="F82" s="211">
        <v>22</v>
      </c>
      <c r="G82" s="216">
        <v>22</v>
      </c>
      <c r="H82" s="692"/>
      <c r="I82" s="157"/>
      <c r="J82" s="196"/>
      <c r="K82" s="196"/>
      <c r="L82" s="196"/>
      <c r="M82" s="196"/>
      <c r="N82" s="198"/>
      <c r="O82" s="198"/>
      <c r="P82" s="198"/>
      <c r="Q82" s="102"/>
      <c r="R82" s="102"/>
      <c r="S82" s="7"/>
    </row>
    <row r="83" spans="1:36" ht="15" thickTop="1" x14ac:dyDescent="0.35">
      <c r="A83" s="3"/>
      <c r="B83" s="540"/>
      <c r="C83" s="196"/>
      <c r="D83" s="196"/>
      <c r="E83" s="196"/>
      <c r="F83" s="196"/>
      <c r="G83" s="196"/>
      <c r="H83" s="196"/>
      <c r="I83" s="102"/>
      <c r="J83" s="196"/>
      <c r="K83" s="196"/>
      <c r="L83" s="196"/>
      <c r="M83" s="196"/>
      <c r="N83" s="198"/>
      <c r="O83" s="198"/>
      <c r="P83" s="198"/>
      <c r="Q83" s="102"/>
      <c r="R83" s="102"/>
      <c r="S83" s="7"/>
    </row>
    <row r="84" spans="1:36" ht="18" x14ac:dyDescent="0.4">
      <c r="A84" s="3"/>
      <c r="B84" s="193" t="s">
        <v>129</v>
      </c>
      <c r="C84" s="196"/>
      <c r="D84" s="196"/>
      <c r="E84" s="196"/>
      <c r="F84" s="196"/>
      <c r="G84" s="196"/>
      <c r="H84" s="196"/>
      <c r="I84" s="196"/>
      <c r="J84" s="196"/>
      <c r="K84" s="196"/>
      <c r="L84" s="196"/>
      <c r="M84" s="196"/>
      <c r="N84" s="198"/>
      <c r="O84" s="198"/>
      <c r="P84" s="198"/>
      <c r="Q84" s="102"/>
      <c r="R84" s="102"/>
      <c r="S84" s="7"/>
    </row>
    <row r="85" spans="1:36" x14ac:dyDescent="0.35">
      <c r="A85" s="3"/>
      <c r="B85" s="196"/>
      <c r="C85" s="196"/>
      <c r="D85" s="196"/>
      <c r="E85" s="196"/>
      <c r="F85" s="196"/>
      <c r="G85" s="196"/>
      <c r="H85" s="196"/>
      <c r="I85" s="196"/>
      <c r="J85" s="196"/>
      <c r="K85" s="196"/>
      <c r="L85" s="196"/>
      <c r="M85" s="196"/>
      <c r="N85" s="198"/>
      <c r="O85" s="198"/>
      <c r="P85" s="198"/>
      <c r="Q85" s="102"/>
      <c r="R85" s="102"/>
      <c r="S85" s="7"/>
    </row>
    <row r="86" spans="1:36" ht="15" thickTop="1" x14ac:dyDescent="0.35">
      <c r="A86" s="3"/>
      <c r="B86" s="207"/>
      <c r="C86" s="217" t="s">
        <v>130</v>
      </c>
      <c r="D86" s="217" t="s">
        <v>131</v>
      </c>
      <c r="E86" s="218" t="s">
        <v>132</v>
      </c>
      <c r="F86" s="196"/>
      <c r="G86" s="196"/>
      <c r="H86" s="196"/>
      <c r="I86" s="196"/>
      <c r="J86" s="198"/>
      <c r="K86" s="198"/>
      <c r="L86" s="198"/>
      <c r="M86" s="102"/>
      <c r="N86" s="102"/>
      <c r="O86" s="198"/>
      <c r="P86" s="102"/>
      <c r="Q86" s="102"/>
      <c r="R86" s="102"/>
      <c r="AG86" s="2"/>
      <c r="AJ86"/>
    </row>
    <row r="87" spans="1:36" x14ac:dyDescent="0.35">
      <c r="A87" s="3"/>
      <c r="B87" s="219" t="s">
        <v>320</v>
      </c>
      <c r="C87" s="430">
        <v>307</v>
      </c>
      <c r="D87" s="432">
        <v>186</v>
      </c>
      <c r="E87" s="220">
        <f>+C87-D87</f>
        <v>121</v>
      </c>
      <c r="F87" s="525">
        <f>+D87/C87</f>
        <v>0.60586319218241047</v>
      </c>
      <c r="G87" s="196"/>
      <c r="H87" s="221"/>
      <c r="I87" s="196"/>
      <c r="J87" s="198"/>
      <c r="K87" s="198"/>
      <c r="L87" s="198"/>
      <c r="M87" s="102"/>
      <c r="N87" s="102"/>
      <c r="O87" s="198"/>
      <c r="P87" s="102"/>
      <c r="Q87" s="102"/>
      <c r="R87" s="102"/>
      <c r="AG87" s="2"/>
      <c r="AJ87"/>
    </row>
    <row r="88" spans="1:36" ht="15" thickBot="1" x14ac:dyDescent="0.4">
      <c r="A88" s="3"/>
      <c r="B88" s="210" t="s">
        <v>133</v>
      </c>
      <c r="C88" s="431">
        <v>94</v>
      </c>
      <c r="D88" s="435">
        <v>92</v>
      </c>
      <c r="E88" s="522">
        <f>+C88-D88</f>
        <v>2</v>
      </c>
      <c r="F88" s="525">
        <f>+D88/C88</f>
        <v>0.97872340425531912</v>
      </c>
      <c r="G88" s="196"/>
      <c r="H88" s="221"/>
      <c r="I88" s="196"/>
      <c r="J88" s="198"/>
      <c r="K88" s="198"/>
      <c r="L88" s="198"/>
      <c r="M88" s="102"/>
      <c r="N88" s="102"/>
      <c r="O88" s="198"/>
      <c r="P88" s="102"/>
      <c r="Q88" s="102"/>
      <c r="R88" s="102"/>
      <c r="AG88" s="2"/>
      <c r="AJ88"/>
    </row>
    <row r="89" spans="1:36" ht="15" thickTop="1" x14ac:dyDescent="0.35">
      <c r="A89" s="3"/>
      <c r="B89" s="540"/>
      <c r="C89" s="196"/>
      <c r="D89" s="196"/>
      <c r="E89" s="196"/>
      <c r="F89" s="196"/>
      <c r="G89" s="196"/>
      <c r="H89" s="221"/>
      <c r="I89" s="196"/>
      <c r="J89" s="196"/>
      <c r="K89" s="196"/>
      <c r="L89" s="196"/>
      <c r="M89" s="196"/>
      <c r="N89" s="198"/>
      <c r="O89" s="198"/>
      <c r="P89" s="198"/>
      <c r="Q89" s="102"/>
      <c r="R89" s="102"/>
      <c r="S89" s="7"/>
    </row>
    <row r="90" spans="1:36" ht="18" x14ac:dyDescent="0.4">
      <c r="A90" s="3"/>
      <c r="B90" s="193" t="s">
        <v>134</v>
      </c>
      <c r="C90" s="196"/>
      <c r="D90" s="196"/>
      <c r="E90" s="196"/>
      <c r="F90" s="196"/>
      <c r="G90" s="196"/>
      <c r="H90" s="196"/>
      <c r="I90" s="196"/>
      <c r="J90" s="196"/>
      <c r="K90" s="196"/>
      <c r="L90" s="196"/>
      <c r="M90" s="196"/>
      <c r="N90" s="198"/>
      <c r="O90" s="198"/>
      <c r="P90" s="198"/>
      <c r="Q90" s="102"/>
      <c r="R90" s="102"/>
      <c r="S90" s="7"/>
    </row>
    <row r="91" spans="1:36" ht="15" thickBot="1" x14ac:dyDescent="0.4">
      <c r="A91" s="3"/>
      <c r="B91" s="196"/>
      <c r="C91" s="196"/>
      <c r="D91" s="196"/>
      <c r="E91" s="196"/>
      <c r="F91" s="196"/>
      <c r="G91" s="196"/>
      <c r="H91" s="196"/>
      <c r="I91" s="156"/>
      <c r="J91" s="156"/>
      <c r="K91" s="156"/>
      <c r="L91" s="156"/>
      <c r="M91" s="156"/>
      <c r="N91" s="122"/>
      <c r="O91" s="122"/>
      <c r="P91" s="122"/>
      <c r="Q91" s="102"/>
      <c r="R91" s="102"/>
      <c r="S91" s="7"/>
    </row>
    <row r="92" spans="1:36" x14ac:dyDescent="0.35">
      <c r="A92" s="3"/>
      <c r="B92" s="458"/>
      <c r="C92" s="459" t="s">
        <v>79</v>
      </c>
      <c r="D92" s="459" t="s">
        <v>80</v>
      </c>
      <c r="E92" s="459" t="s">
        <v>81</v>
      </c>
      <c r="F92" s="459" t="s">
        <v>82</v>
      </c>
      <c r="G92" s="459" t="s">
        <v>63</v>
      </c>
      <c r="H92" s="459" t="s">
        <v>83</v>
      </c>
      <c r="I92" s="459" t="s">
        <v>84</v>
      </c>
      <c r="J92" s="459" t="s">
        <v>85</v>
      </c>
      <c r="K92" s="459" t="s">
        <v>86</v>
      </c>
      <c r="L92" s="459" t="s">
        <v>87</v>
      </c>
      <c r="M92" s="459" t="s">
        <v>88</v>
      </c>
      <c r="N92" s="460" t="s">
        <v>89</v>
      </c>
      <c r="O92" s="122"/>
      <c r="P92" s="122"/>
      <c r="Q92" s="102"/>
      <c r="R92" s="102"/>
      <c r="S92" s="7"/>
    </row>
    <row r="93" spans="1:36" ht="15" customHeight="1" x14ac:dyDescent="0.35">
      <c r="A93" s="3"/>
      <c r="B93" s="461" t="s">
        <v>135</v>
      </c>
      <c r="C93" s="433">
        <v>398784</v>
      </c>
      <c r="D93" s="433"/>
      <c r="E93" s="433"/>
      <c r="F93" s="433"/>
      <c r="G93" s="433"/>
      <c r="H93" s="433"/>
      <c r="I93" s="433"/>
      <c r="J93" s="433"/>
      <c r="K93" s="433"/>
      <c r="L93" s="433"/>
      <c r="M93" s="433"/>
      <c r="N93" s="462"/>
      <c r="O93" s="122"/>
      <c r="P93" s="122"/>
      <c r="Q93" s="102"/>
      <c r="R93" s="102"/>
      <c r="S93" s="7"/>
    </row>
    <row r="94" spans="1:36" ht="15" customHeight="1" x14ac:dyDescent="0.35">
      <c r="A94" s="3"/>
      <c r="B94" s="461" t="s">
        <v>136</v>
      </c>
      <c r="C94" s="433">
        <v>43343</v>
      </c>
      <c r="D94" s="433"/>
      <c r="E94" s="433"/>
      <c r="F94" s="433"/>
      <c r="G94" s="433"/>
      <c r="H94" s="433"/>
      <c r="I94" s="433"/>
      <c r="J94" s="433"/>
      <c r="K94" s="433"/>
      <c r="L94" s="433"/>
      <c r="M94" s="433"/>
      <c r="N94" s="462"/>
      <c r="O94" s="122"/>
      <c r="P94" s="122"/>
      <c r="Q94" s="102"/>
      <c r="R94" s="102"/>
      <c r="S94" s="7"/>
    </row>
    <row r="95" spans="1:36" ht="15" customHeight="1" x14ac:dyDescent="0.35">
      <c r="A95" s="3"/>
      <c r="B95" s="461" t="s">
        <v>137</v>
      </c>
      <c r="C95" s="433">
        <v>353900</v>
      </c>
      <c r="D95" s="433"/>
      <c r="E95" s="433"/>
      <c r="F95" s="433"/>
      <c r="G95" s="433"/>
      <c r="H95" s="433"/>
      <c r="I95" s="433"/>
      <c r="J95" s="433"/>
      <c r="K95" s="433"/>
      <c r="L95" s="433"/>
      <c r="M95" s="433"/>
      <c r="N95" s="462"/>
      <c r="O95" s="122"/>
      <c r="P95" s="122"/>
      <c r="Q95" s="102"/>
      <c r="R95" s="102"/>
      <c r="S95" s="7"/>
    </row>
    <row r="96" spans="1:36" ht="15" customHeight="1" x14ac:dyDescent="0.35">
      <c r="A96" s="3"/>
      <c r="B96" s="463" t="s">
        <v>138</v>
      </c>
      <c r="C96" s="434">
        <f>+C93</f>
        <v>398784</v>
      </c>
      <c r="D96" s="434">
        <f t="shared" ref="D96:H96" si="7">+C96+D93</f>
        <v>398784</v>
      </c>
      <c r="E96" s="434">
        <f t="shared" si="7"/>
        <v>398784</v>
      </c>
      <c r="F96" s="434">
        <f t="shared" si="7"/>
        <v>398784</v>
      </c>
      <c r="G96" s="434">
        <f t="shared" si="7"/>
        <v>398784</v>
      </c>
      <c r="H96" s="434">
        <f t="shared" si="7"/>
        <v>398784</v>
      </c>
      <c r="I96" s="434"/>
      <c r="J96" s="434"/>
      <c r="K96" s="434"/>
      <c r="L96" s="434"/>
      <c r="M96" s="434"/>
      <c r="N96" s="464"/>
      <c r="O96" s="122"/>
      <c r="P96" s="122"/>
      <c r="Q96" s="102"/>
      <c r="R96" s="102"/>
      <c r="S96" s="7"/>
    </row>
    <row r="97" spans="1:19" ht="15" customHeight="1" x14ac:dyDescent="0.35">
      <c r="A97" s="3"/>
      <c r="B97" s="463" t="s">
        <v>139</v>
      </c>
      <c r="C97" s="434">
        <f>+C94</f>
        <v>43343</v>
      </c>
      <c r="D97" s="434">
        <f t="shared" ref="D97:H97" si="8">+C97+D94</f>
        <v>43343</v>
      </c>
      <c r="E97" s="434">
        <f t="shared" si="8"/>
        <v>43343</v>
      </c>
      <c r="F97" s="434">
        <f t="shared" si="8"/>
        <v>43343</v>
      </c>
      <c r="G97" s="434">
        <f t="shared" si="8"/>
        <v>43343</v>
      </c>
      <c r="H97" s="434">
        <f t="shared" si="8"/>
        <v>43343</v>
      </c>
      <c r="I97" s="434"/>
      <c r="J97" s="434"/>
      <c r="K97" s="434"/>
      <c r="L97" s="434"/>
      <c r="M97" s="434"/>
      <c r="N97" s="464"/>
      <c r="O97" s="122"/>
      <c r="P97" s="122"/>
      <c r="Q97" s="102"/>
      <c r="R97" s="102"/>
      <c r="S97" s="7"/>
    </row>
    <row r="98" spans="1:19" ht="15" thickBot="1" x14ac:dyDescent="0.4">
      <c r="A98" s="3"/>
      <c r="B98" s="465" t="s">
        <v>140</v>
      </c>
      <c r="C98" s="466">
        <f>+C95</f>
        <v>353900</v>
      </c>
      <c r="D98" s="467">
        <f t="shared" ref="D98:H98" si="9">+C98+D95</f>
        <v>353900</v>
      </c>
      <c r="E98" s="467">
        <f t="shared" si="9"/>
        <v>353900</v>
      </c>
      <c r="F98" s="467">
        <f t="shared" si="9"/>
        <v>353900</v>
      </c>
      <c r="G98" s="467">
        <f t="shared" si="9"/>
        <v>353900</v>
      </c>
      <c r="H98" s="467">
        <f t="shared" si="9"/>
        <v>353900</v>
      </c>
      <c r="I98" s="467"/>
      <c r="J98" s="467"/>
      <c r="K98" s="467"/>
      <c r="L98" s="467"/>
      <c r="M98" s="467"/>
      <c r="N98" s="468"/>
      <c r="O98" s="122"/>
      <c r="P98" s="122"/>
      <c r="Q98" s="102"/>
      <c r="R98" s="102"/>
      <c r="S98" s="7"/>
    </row>
    <row r="99" spans="1:19" x14ac:dyDescent="0.35">
      <c r="A99" s="3"/>
      <c r="B99" s="103"/>
      <c r="C99" s="529">
        <f>+C98/C96</f>
        <v>0.8874478414379714</v>
      </c>
      <c r="D99" s="529">
        <f>+D98/D96</f>
        <v>0.8874478414379714</v>
      </c>
      <c r="E99" s="529">
        <f>+E98/E96</f>
        <v>0.8874478414379714</v>
      </c>
      <c r="F99" s="196"/>
      <c r="G99" s="196"/>
      <c r="H99" s="196"/>
      <c r="I99" s="156"/>
      <c r="J99" s="222"/>
      <c r="K99" s="223"/>
      <c r="L99" s="156"/>
      <c r="M99" s="224"/>
      <c r="N99" s="122"/>
      <c r="O99" s="122"/>
      <c r="P99" s="122"/>
      <c r="Q99" s="102"/>
      <c r="R99" s="102"/>
      <c r="S99" s="7"/>
    </row>
    <row r="100" spans="1:19" x14ac:dyDescent="0.35">
      <c r="A100" s="3"/>
      <c r="B100" s="225" t="s">
        <v>141</v>
      </c>
      <c r="C100" s="196"/>
      <c r="D100" s="196"/>
      <c r="E100" s="196"/>
      <c r="F100" s="196"/>
      <c r="G100" s="196"/>
      <c r="H100" s="196"/>
      <c r="I100" s="156"/>
      <c r="J100" s="222"/>
      <c r="K100" s="223"/>
      <c r="L100" s="156"/>
      <c r="M100" s="224"/>
      <c r="N100" s="122"/>
      <c r="O100" s="122"/>
      <c r="P100" s="122"/>
      <c r="Q100" s="102"/>
      <c r="R100" s="102"/>
      <c r="S100" s="7"/>
    </row>
    <row r="101" spans="1:19" x14ac:dyDescent="0.35">
      <c r="A101" s="3"/>
      <c r="B101" s="484" t="s">
        <v>311</v>
      </c>
      <c r="C101" s="196"/>
      <c r="D101" s="196"/>
      <c r="E101" s="196"/>
      <c r="F101" s="196"/>
      <c r="G101" s="196"/>
      <c r="H101" s="196"/>
      <c r="I101" s="156"/>
      <c r="J101" s="222"/>
      <c r="K101" s="224"/>
      <c r="L101" s="156"/>
      <c r="M101" s="224"/>
      <c r="N101" s="122"/>
      <c r="O101" s="122"/>
      <c r="P101" s="122"/>
      <c r="Q101" s="102"/>
      <c r="R101" s="102"/>
      <c r="S101" s="7"/>
    </row>
    <row r="102" spans="1:19" x14ac:dyDescent="0.35">
      <c r="A102" s="3"/>
      <c r="B102" s="540"/>
      <c r="C102" s="103"/>
      <c r="D102" s="103"/>
      <c r="E102" s="103"/>
      <c r="F102" s="103"/>
      <c r="G102" s="103"/>
      <c r="H102" s="103"/>
      <c r="I102" s="156"/>
      <c r="J102" s="156"/>
      <c r="K102" s="156"/>
      <c r="L102" s="156"/>
      <c r="M102" s="156"/>
      <c r="N102" s="122"/>
      <c r="O102" s="122"/>
      <c r="P102" s="122"/>
      <c r="Q102" s="102"/>
      <c r="R102" s="102"/>
    </row>
    <row r="103" spans="1:19" ht="18" x14ac:dyDescent="0.4">
      <c r="A103" s="3"/>
      <c r="B103" s="193" t="s">
        <v>142</v>
      </c>
      <c r="C103" s="103"/>
      <c r="D103" s="103"/>
      <c r="E103" s="103"/>
      <c r="F103" s="103"/>
      <c r="G103" s="103"/>
      <c r="H103" s="103"/>
      <c r="I103" s="156"/>
      <c r="J103" s="156"/>
      <c r="K103" s="156"/>
      <c r="L103" s="156"/>
      <c r="M103" s="156"/>
      <c r="N103" s="122"/>
      <c r="O103" s="122"/>
      <c r="P103" s="122"/>
      <c r="Q103" s="102"/>
      <c r="R103" s="102"/>
    </row>
    <row r="104" spans="1:19" ht="15" thickBot="1" x14ac:dyDescent="0.4">
      <c r="A104" s="3"/>
      <c r="B104" s="541" t="s">
        <v>323</v>
      </c>
      <c r="C104" s="156"/>
      <c r="D104" s="156"/>
      <c r="E104" s="156"/>
      <c r="F104" s="156"/>
      <c r="G104" s="196"/>
      <c r="H104" s="196"/>
      <c r="I104" s="196"/>
      <c r="J104" s="156"/>
      <c r="K104" s="196"/>
      <c r="L104" s="156"/>
      <c r="M104" s="156"/>
      <c r="N104" s="122"/>
      <c r="O104" s="122"/>
      <c r="P104" s="122"/>
      <c r="Q104" s="198"/>
      <c r="R104" s="102"/>
      <c r="S104" s="30"/>
    </row>
    <row r="105" spans="1:19" ht="135" customHeight="1" thickBot="1" x14ac:dyDescent="0.4">
      <c r="A105" s="3"/>
      <c r="B105" s="436" t="s">
        <v>143</v>
      </c>
      <c r="C105" s="437" t="s">
        <v>144</v>
      </c>
      <c r="D105" s="438" t="s">
        <v>145</v>
      </c>
      <c r="E105" s="438" t="s">
        <v>146</v>
      </c>
      <c r="F105" s="439" t="s">
        <v>147</v>
      </c>
      <c r="G105" s="439" t="s">
        <v>148</v>
      </c>
      <c r="H105" s="438" t="s">
        <v>149</v>
      </c>
      <c r="I105" s="438" t="s">
        <v>150</v>
      </c>
      <c r="J105" s="438" t="s">
        <v>151</v>
      </c>
      <c r="K105" s="440" t="s">
        <v>152</v>
      </c>
      <c r="L105" s="196"/>
      <c r="M105" s="122"/>
      <c r="N105" s="122"/>
      <c r="O105" s="122"/>
      <c r="P105" s="198"/>
      <c r="Q105" s="102"/>
      <c r="R105" s="122"/>
    </row>
    <row r="106" spans="1:19" ht="21.75" customHeight="1" x14ac:dyDescent="0.35">
      <c r="A106" s="3"/>
      <c r="B106" s="805"/>
      <c r="C106" s="441"/>
      <c r="D106" s="442"/>
      <c r="E106" s="443" t="str">
        <f>IF(ISBLANK(D106),"",D106*30)</f>
        <v/>
      </c>
      <c r="F106" s="444"/>
      <c r="G106" s="445" t="str">
        <f>IF(AND(E106&gt;0,F106&gt;0),(F106*E106),"")</f>
        <v/>
      </c>
      <c r="H106" s="444"/>
      <c r="I106" s="446" t="str">
        <f>IF(AND(G106&gt;0,H106&gt;0),H106/G106,"")</f>
        <v/>
      </c>
      <c r="J106" s="447"/>
      <c r="K106" s="448" t="str">
        <f>IF(AND(I106&gt;0,J106&gt;0),I106-J106,"")</f>
        <v/>
      </c>
      <c r="L106" s="196"/>
      <c r="M106" s="122"/>
      <c r="N106" s="122"/>
      <c r="O106" s="122"/>
      <c r="P106" s="198"/>
      <c r="Q106" s="102"/>
      <c r="R106" s="122"/>
    </row>
    <row r="107" spans="1:19" ht="18" x14ac:dyDescent="0.35">
      <c r="A107" s="3"/>
      <c r="B107" s="806"/>
      <c r="C107" s="226"/>
      <c r="D107" s="227"/>
      <c r="E107" s="228" t="str">
        <f>IF(ISBLANK(D107),"",D107*30)</f>
        <v/>
      </c>
      <c r="F107" s="229"/>
      <c r="G107" s="230" t="str">
        <f>IF(AND(E107&gt;0,F107&gt;0),(F107*E107),"")</f>
        <v/>
      </c>
      <c r="H107" s="229"/>
      <c r="I107" s="231" t="str">
        <f>IF(AND(G107&gt;0,H107&gt;0),H107/G107,"")</f>
        <v/>
      </c>
      <c r="J107" s="232"/>
      <c r="K107" s="449" t="str">
        <f>IF(AND(I107&gt;0,J107&gt;0),I107-J107,"")</f>
        <v/>
      </c>
      <c r="L107" s="196"/>
      <c r="M107" s="122"/>
      <c r="N107" s="122"/>
      <c r="O107" s="122"/>
      <c r="P107" s="198"/>
      <c r="Q107" s="102"/>
      <c r="R107" s="102"/>
    </row>
    <row r="108" spans="1:19" ht="18" x14ac:dyDescent="0.35">
      <c r="A108" s="3"/>
      <c r="B108" s="806"/>
      <c r="C108" s="233"/>
      <c r="D108" s="227"/>
      <c r="E108" s="228" t="str">
        <f>IF(ISBLANK(D108),"",D108*30)</f>
        <v/>
      </c>
      <c r="F108" s="229"/>
      <c r="G108" s="230" t="str">
        <f>IF(AND(E108&gt;0,F108&gt;0),(F108*E108),"")</f>
        <v/>
      </c>
      <c r="H108" s="229"/>
      <c r="I108" s="231" t="str">
        <f>IF(AND(G108&gt;0,H108&gt;0),H108/G108,"")</f>
        <v/>
      </c>
      <c r="J108" s="232"/>
      <c r="K108" s="449" t="str">
        <f>IF(AND(I108&gt;0,J108&gt;0),I108-J108,"")</f>
        <v/>
      </c>
      <c r="L108" s="196"/>
      <c r="M108" s="122"/>
      <c r="N108" s="122"/>
      <c r="O108" s="122"/>
      <c r="P108" s="198"/>
      <c r="Q108" s="102"/>
      <c r="R108" s="122"/>
    </row>
    <row r="109" spans="1:19" ht="18.5" thickBot="1" x14ac:dyDescent="0.4">
      <c r="A109" s="3"/>
      <c r="B109" s="807"/>
      <c r="C109" s="450"/>
      <c r="D109" s="451"/>
      <c r="E109" s="452" t="str">
        <f>IF(ISBLANK(D109),"",D109*30)</f>
        <v/>
      </c>
      <c r="F109" s="453"/>
      <c r="G109" s="454" t="str">
        <f>IF(AND(E109&gt;0,F109&gt;0),(F109*E109),"")</f>
        <v/>
      </c>
      <c r="H109" s="453"/>
      <c r="I109" s="455" t="str">
        <f>IF(AND(G109&gt;0,H109&gt;0),H109/G109,"")</f>
        <v/>
      </c>
      <c r="J109" s="456"/>
      <c r="K109" s="457" t="str">
        <f>IF(AND(I109&gt;0,J109&gt;0),I109-J109,"")</f>
        <v/>
      </c>
      <c r="L109" s="196"/>
      <c r="M109" s="122"/>
      <c r="N109" s="122"/>
      <c r="O109" s="122"/>
      <c r="P109" s="198"/>
      <c r="Q109" s="102"/>
      <c r="R109" s="122"/>
    </row>
    <row r="110" spans="1:19" x14ac:dyDescent="0.35">
      <c r="A110" s="3"/>
      <c r="B110" s="103"/>
      <c r="C110" s="103"/>
      <c r="D110" s="103"/>
      <c r="E110" s="103"/>
      <c r="F110" s="103"/>
      <c r="G110" s="196"/>
      <c r="H110" s="196"/>
      <c r="I110" s="196"/>
      <c r="J110" s="103"/>
      <c r="K110" s="103"/>
      <c r="L110" s="196"/>
      <c r="M110" s="196"/>
      <c r="N110" s="122"/>
      <c r="O110" s="122"/>
      <c r="P110" s="122"/>
      <c r="Q110" s="198"/>
      <c r="R110" s="102"/>
      <c r="S110" s="30"/>
    </row>
    <row r="111" spans="1:19" ht="15" thickBot="1" x14ac:dyDescent="0.4">
      <c r="A111" s="3"/>
      <c r="B111" s="103"/>
      <c r="C111" s="103"/>
      <c r="D111" s="103"/>
      <c r="E111" s="103"/>
      <c r="F111" s="103"/>
      <c r="G111" s="103"/>
      <c r="H111" s="103"/>
      <c r="I111" s="196"/>
      <c r="J111" s="194"/>
      <c r="K111" s="194"/>
      <c r="L111" s="103"/>
      <c r="M111" s="103"/>
      <c r="N111" s="104"/>
      <c r="O111" s="104"/>
      <c r="P111" s="102"/>
      <c r="Q111" s="102"/>
      <c r="R111" s="102"/>
    </row>
    <row r="112" spans="1:19" ht="19" thickTop="1" thickBot="1" x14ac:dyDescent="0.45">
      <c r="A112" s="3"/>
      <c r="B112" s="690"/>
      <c r="C112" s="469"/>
      <c r="D112" s="469"/>
      <c r="E112" s="194"/>
      <c r="F112" s="194"/>
      <c r="G112" s="194"/>
      <c r="H112" s="470"/>
      <c r="I112" s="471"/>
      <c r="J112" s="156"/>
      <c r="K112" s="472" t="s">
        <v>153</v>
      </c>
      <c r="L112" s="194"/>
      <c r="M112" s="196"/>
      <c r="N112" s="198"/>
      <c r="O112" s="198"/>
      <c r="P112" s="473"/>
      <c r="Q112" s="104"/>
      <c r="R112" s="102"/>
    </row>
    <row r="113" spans="1:20" ht="15.5" thickTop="1" thickBot="1" x14ac:dyDescent="0.4">
      <c r="A113" s="3"/>
      <c r="B113" s="477"/>
      <c r="C113" s="478"/>
      <c r="D113" s="482"/>
      <c r="E113" s="477"/>
      <c r="F113" s="478"/>
      <c r="G113" s="478"/>
      <c r="H113" s="478"/>
      <c r="I113" s="478"/>
      <c r="J113" s="478"/>
      <c r="K113" s="478"/>
      <c r="L113" s="478"/>
      <c r="M113" s="478"/>
      <c r="N113" s="479"/>
      <c r="O113" s="479"/>
      <c r="P113" s="480"/>
      <c r="Q113" s="480"/>
      <c r="R113" s="479"/>
      <c r="S113" s="481"/>
    </row>
    <row r="114" spans="1:20" ht="26.5" thickTop="1" x14ac:dyDescent="0.35">
      <c r="A114" s="3"/>
      <c r="B114" s="808" t="s">
        <v>154</v>
      </c>
      <c r="C114" s="808"/>
      <c r="D114" s="808"/>
      <c r="E114" s="418" t="s">
        <v>155</v>
      </c>
      <c r="F114" s="234" t="s">
        <v>156</v>
      </c>
      <c r="G114" s="235"/>
      <c r="H114" s="236" t="s">
        <v>79</v>
      </c>
      <c r="I114" s="236" t="s">
        <v>80</v>
      </c>
      <c r="J114" s="236" t="s">
        <v>81</v>
      </c>
      <c r="K114" s="236" t="s">
        <v>82</v>
      </c>
      <c r="L114" s="236" t="s">
        <v>63</v>
      </c>
      <c r="M114" s="236" t="s">
        <v>83</v>
      </c>
      <c r="N114" s="236" t="s">
        <v>84</v>
      </c>
      <c r="O114" s="236" t="s">
        <v>85</v>
      </c>
      <c r="P114" s="236" t="s">
        <v>86</v>
      </c>
      <c r="Q114" s="236" t="s">
        <v>87</v>
      </c>
      <c r="R114" s="236" t="s">
        <v>88</v>
      </c>
      <c r="S114" s="35" t="s">
        <v>89</v>
      </c>
      <c r="T114" s="36"/>
    </row>
    <row r="115" spans="1:20" ht="15" thickBot="1" x14ac:dyDescent="0.4">
      <c r="A115" s="3"/>
      <c r="B115" s="494"/>
      <c r="C115" s="495"/>
      <c r="D115" s="496"/>
      <c r="E115" s="497"/>
      <c r="F115" s="498"/>
      <c r="G115" s="499"/>
      <c r="H115" s="500"/>
      <c r="I115" s="500"/>
      <c r="J115" s="500"/>
      <c r="K115" s="500"/>
      <c r="L115" s="500"/>
      <c r="M115" s="500"/>
      <c r="N115" s="500"/>
      <c r="O115" s="500"/>
      <c r="P115" s="500"/>
      <c r="Q115" s="500"/>
      <c r="R115" s="500"/>
      <c r="S115" s="501"/>
      <c r="T115" s="36"/>
    </row>
    <row r="116" spans="1:20" ht="20.149999999999999" customHeight="1" thickTop="1" x14ac:dyDescent="0.35">
      <c r="A116" s="793" t="s">
        <v>321</v>
      </c>
      <c r="B116" s="785" t="s">
        <v>330</v>
      </c>
      <c r="C116" s="786"/>
      <c r="D116" s="787"/>
      <c r="E116" s="777" t="s">
        <v>375</v>
      </c>
      <c r="F116" s="794"/>
      <c r="G116" s="502" t="s">
        <v>157</v>
      </c>
      <c r="H116" s="699">
        <v>2826</v>
      </c>
      <c r="I116" s="578"/>
      <c r="J116" s="578"/>
      <c r="K116" s="618"/>
      <c r="L116" s="505"/>
      <c r="M116" s="506"/>
      <c r="N116" s="506"/>
      <c r="O116" s="506"/>
      <c r="P116" s="506"/>
      <c r="Q116" s="506"/>
      <c r="R116" s="506"/>
      <c r="S116" s="507"/>
      <c r="T116" s="36"/>
    </row>
    <row r="117" spans="1:20" ht="20.149999999999999" customHeight="1" thickBot="1" x14ac:dyDescent="0.4">
      <c r="A117" s="793"/>
      <c r="B117" s="788"/>
      <c r="C117" s="789"/>
      <c r="D117" s="790"/>
      <c r="E117" s="778"/>
      <c r="F117" s="795"/>
      <c r="G117" s="508" t="s">
        <v>158</v>
      </c>
      <c r="H117" s="700">
        <v>2514</v>
      </c>
      <c r="I117" s="579"/>
      <c r="J117" s="579"/>
      <c r="K117" s="511"/>
      <c r="L117" s="511"/>
      <c r="M117" s="512"/>
      <c r="N117" s="512"/>
      <c r="O117" s="512"/>
      <c r="P117" s="512"/>
      <c r="Q117" s="512"/>
      <c r="R117" s="512"/>
      <c r="S117" s="513"/>
      <c r="T117" s="36"/>
    </row>
    <row r="118" spans="1:20" ht="20.149999999999999" customHeight="1" thickTop="1" x14ac:dyDescent="0.35">
      <c r="A118" s="793"/>
      <c r="B118" s="796" t="s">
        <v>325</v>
      </c>
      <c r="C118" s="797"/>
      <c r="D118" s="798"/>
      <c r="E118" s="751" t="s">
        <v>326</v>
      </c>
      <c r="F118" s="769"/>
      <c r="G118" s="502" t="s">
        <v>157</v>
      </c>
      <c r="H118" s="701">
        <v>0.47</v>
      </c>
      <c r="I118" s="680"/>
      <c r="J118" s="680"/>
      <c r="K118" s="680"/>
      <c r="L118" s="583"/>
      <c r="M118" s="584"/>
      <c r="N118" s="584"/>
      <c r="O118" s="585"/>
      <c r="P118" s="584"/>
      <c r="Q118" s="584"/>
      <c r="R118" s="584"/>
      <c r="S118" s="586"/>
      <c r="T118" s="36"/>
    </row>
    <row r="119" spans="1:20" ht="20.149999999999999" customHeight="1" thickBot="1" x14ac:dyDescent="0.4">
      <c r="A119" s="793"/>
      <c r="B119" s="799"/>
      <c r="C119" s="800"/>
      <c r="D119" s="801"/>
      <c r="E119" s="752"/>
      <c r="F119" s="770"/>
      <c r="G119" s="508" t="s">
        <v>158</v>
      </c>
      <c r="H119" s="702">
        <v>0.36</v>
      </c>
      <c r="I119" s="681"/>
      <c r="J119" s="681"/>
      <c r="K119" s="681"/>
      <c r="L119" s="582"/>
      <c r="M119" s="587"/>
      <c r="N119" s="587"/>
      <c r="O119" s="588"/>
      <c r="P119" s="589"/>
      <c r="Q119" s="589"/>
      <c r="R119" s="589"/>
      <c r="S119" s="590"/>
      <c r="T119" s="36"/>
    </row>
    <row r="120" spans="1:20" ht="30" customHeight="1" thickTop="1" x14ac:dyDescent="0.35">
      <c r="A120" s="793"/>
      <c r="B120" s="785" t="s">
        <v>312</v>
      </c>
      <c r="C120" s="786"/>
      <c r="D120" s="787"/>
      <c r="E120" s="759" t="s">
        <v>327</v>
      </c>
      <c r="F120" s="794"/>
      <c r="G120" s="502" t="s">
        <v>157</v>
      </c>
      <c r="H120" s="703">
        <v>0.69</v>
      </c>
      <c r="I120" s="580"/>
      <c r="J120" s="580"/>
      <c r="K120" s="580"/>
      <c r="L120" s="514"/>
      <c r="M120" s="506"/>
      <c r="N120" s="506"/>
      <c r="O120" s="506"/>
      <c r="P120" s="506"/>
      <c r="Q120" s="506"/>
      <c r="R120" s="506"/>
      <c r="S120" s="507"/>
      <c r="T120" s="36"/>
    </row>
    <row r="121" spans="1:20" ht="30" customHeight="1" thickBot="1" x14ac:dyDescent="0.4">
      <c r="A121" s="793"/>
      <c r="B121" s="788"/>
      <c r="C121" s="789"/>
      <c r="D121" s="790"/>
      <c r="E121" s="760"/>
      <c r="F121" s="795"/>
      <c r="G121" s="508" t="s">
        <v>158</v>
      </c>
      <c r="H121" s="704">
        <v>0.75</v>
      </c>
      <c r="I121" s="581"/>
      <c r="J121" s="581"/>
      <c r="K121" s="581"/>
      <c r="L121" s="621"/>
      <c r="M121" s="512"/>
      <c r="N121" s="512"/>
      <c r="O121" s="512"/>
      <c r="P121" s="512"/>
      <c r="Q121" s="512"/>
      <c r="R121" s="512"/>
      <c r="S121" s="513"/>
      <c r="T121" s="36"/>
    </row>
    <row r="122" spans="1:20" ht="20.149999999999999" customHeight="1" thickTop="1" x14ac:dyDescent="0.35">
      <c r="A122" s="3"/>
      <c r="B122" s="779" t="s">
        <v>328</v>
      </c>
      <c r="C122" s="780"/>
      <c r="D122" s="781"/>
      <c r="E122" s="751" t="s">
        <v>329</v>
      </c>
      <c r="F122" s="769"/>
      <c r="G122" s="502" t="s">
        <v>157</v>
      </c>
      <c r="H122" s="592">
        <v>0.88</v>
      </c>
      <c r="I122" s="592"/>
      <c r="J122" s="592"/>
      <c r="K122" s="592"/>
      <c r="L122" s="593"/>
      <c r="M122" s="584"/>
      <c r="N122" s="584"/>
      <c r="O122" s="585"/>
      <c r="P122" s="594"/>
      <c r="Q122" s="584"/>
      <c r="R122" s="584"/>
      <c r="S122" s="586"/>
      <c r="T122" s="36"/>
    </row>
    <row r="123" spans="1:20" ht="20.149999999999999" customHeight="1" thickBot="1" x14ac:dyDescent="0.4">
      <c r="A123" s="3"/>
      <c r="B123" s="782"/>
      <c r="C123" s="783"/>
      <c r="D123" s="784"/>
      <c r="E123" s="752"/>
      <c r="F123" s="770"/>
      <c r="G123" s="508" t="s">
        <v>158</v>
      </c>
      <c r="H123" s="596">
        <v>0.86</v>
      </c>
      <c r="I123" s="679"/>
      <c r="J123" s="679"/>
      <c r="K123" s="679"/>
      <c r="L123" s="597"/>
      <c r="M123" s="589"/>
      <c r="N123" s="589"/>
      <c r="O123" s="598"/>
      <c r="P123" s="587"/>
      <c r="Q123" s="589"/>
      <c r="R123" s="589"/>
      <c r="S123" s="590"/>
      <c r="T123" s="36"/>
    </row>
    <row r="124" spans="1:20" ht="20.149999999999999" customHeight="1" thickTop="1" x14ac:dyDescent="0.35">
      <c r="A124" s="3"/>
      <c r="B124" s="785" t="s">
        <v>324</v>
      </c>
      <c r="C124" s="786"/>
      <c r="D124" s="787"/>
      <c r="E124" s="777" t="s">
        <v>322</v>
      </c>
      <c r="F124" s="791"/>
      <c r="G124" s="502" t="s">
        <v>157</v>
      </c>
      <c r="H124" s="622">
        <v>3.8</v>
      </c>
      <c r="I124" s="623"/>
      <c r="J124" s="618"/>
      <c r="K124" s="618"/>
      <c r="L124" s="618"/>
      <c r="M124" s="624"/>
      <c r="N124" s="624"/>
      <c r="O124" s="624"/>
      <c r="P124" s="624"/>
      <c r="Q124" s="624"/>
      <c r="R124" s="624"/>
      <c r="S124" s="625"/>
      <c r="T124" s="36"/>
    </row>
    <row r="125" spans="1:20" ht="20.149999999999999" customHeight="1" thickBot="1" x14ac:dyDescent="0.4">
      <c r="A125" s="3"/>
      <c r="B125" s="788"/>
      <c r="C125" s="789"/>
      <c r="D125" s="790"/>
      <c r="E125" s="778"/>
      <c r="F125" s="792"/>
      <c r="G125" s="508" t="s">
        <v>158</v>
      </c>
      <c r="H125" s="626">
        <v>4</v>
      </c>
      <c r="I125" s="627"/>
      <c r="J125" s="628"/>
      <c r="K125" s="628"/>
      <c r="L125" s="628"/>
      <c r="M125" s="629"/>
      <c r="N125" s="629"/>
      <c r="O125" s="630"/>
      <c r="P125" s="631"/>
      <c r="Q125" s="631"/>
      <c r="R125" s="631"/>
      <c r="S125" s="632"/>
      <c r="T125" s="36"/>
    </row>
    <row r="126" spans="1:20" ht="20.149999999999999" customHeight="1" thickTop="1" x14ac:dyDescent="0.35">
      <c r="A126" s="3"/>
      <c r="B126" s="779" t="s">
        <v>331</v>
      </c>
      <c r="C126" s="780"/>
      <c r="D126" s="781"/>
      <c r="E126" s="751" t="s">
        <v>332</v>
      </c>
      <c r="F126" s="769"/>
      <c r="G126" s="502" t="s">
        <v>157</v>
      </c>
      <c r="H126" s="592">
        <v>0.8</v>
      </c>
      <c r="I126" s="592"/>
      <c r="J126" s="592"/>
      <c r="K126" s="592"/>
      <c r="L126" s="599"/>
      <c r="M126" s="584"/>
      <c r="N126" s="584"/>
      <c r="O126" s="585"/>
      <c r="P126" s="584"/>
      <c r="Q126" s="584"/>
      <c r="R126" s="584"/>
      <c r="S126" s="586"/>
      <c r="T126" s="36"/>
    </row>
    <row r="127" spans="1:20" ht="20.149999999999999" customHeight="1" thickBot="1" x14ac:dyDescent="0.4">
      <c r="A127" s="3"/>
      <c r="B127" s="782"/>
      <c r="C127" s="783"/>
      <c r="D127" s="784"/>
      <c r="E127" s="752"/>
      <c r="F127" s="770"/>
      <c r="G127" s="508" t="s">
        <v>158</v>
      </c>
      <c r="H127" s="596">
        <v>0.70799999999999996</v>
      </c>
      <c r="I127" s="679"/>
      <c r="J127" s="679"/>
      <c r="K127" s="679"/>
      <c r="L127" s="600"/>
      <c r="M127" s="589"/>
      <c r="N127" s="589"/>
      <c r="O127" s="601"/>
      <c r="P127" s="589"/>
      <c r="Q127" s="589"/>
      <c r="R127" s="589"/>
      <c r="S127" s="590"/>
      <c r="T127" s="36"/>
    </row>
    <row r="128" spans="1:20" ht="20.149999999999999" customHeight="1" thickTop="1" x14ac:dyDescent="0.35">
      <c r="A128" s="3"/>
      <c r="B128" s="771" t="s">
        <v>333</v>
      </c>
      <c r="C128" s="772"/>
      <c r="D128" s="773"/>
      <c r="E128" s="777" t="s">
        <v>334</v>
      </c>
      <c r="F128" s="619"/>
      <c r="G128" s="502" t="s">
        <v>157</v>
      </c>
      <c r="H128" s="622">
        <v>47</v>
      </c>
      <c r="I128" s="623"/>
      <c r="J128" s="633"/>
      <c r="K128" s="633"/>
      <c r="L128" s="633"/>
      <c r="M128" s="624"/>
      <c r="N128" s="624"/>
      <c r="O128" s="624"/>
      <c r="P128" s="624"/>
      <c r="Q128" s="624"/>
      <c r="R128" s="624"/>
      <c r="S128" s="625"/>
      <c r="T128" s="36"/>
    </row>
    <row r="129" spans="1:20" ht="20.149999999999999" customHeight="1" thickBot="1" x14ac:dyDescent="0.4">
      <c r="A129" s="3"/>
      <c r="B129" s="774"/>
      <c r="C129" s="775"/>
      <c r="D129" s="776"/>
      <c r="E129" s="778"/>
      <c r="F129" s="620"/>
      <c r="G129" s="508" t="s">
        <v>158</v>
      </c>
      <c r="H129" s="626">
        <v>14</v>
      </c>
      <c r="I129" s="627"/>
      <c r="J129" s="621"/>
      <c r="K129" s="621"/>
      <c r="L129" s="621"/>
      <c r="M129" s="631"/>
      <c r="N129" s="631"/>
      <c r="O129" s="631"/>
      <c r="P129" s="631"/>
      <c r="Q129" s="631"/>
      <c r="R129" s="631"/>
      <c r="S129" s="632"/>
      <c r="T129" s="36"/>
    </row>
    <row r="130" spans="1:20" ht="20.149999999999999" customHeight="1" thickTop="1" x14ac:dyDescent="0.35">
      <c r="A130" s="539"/>
      <c r="B130" s="779" t="s">
        <v>314</v>
      </c>
      <c r="C130" s="780"/>
      <c r="D130" s="781"/>
      <c r="E130" s="751" t="s">
        <v>335</v>
      </c>
      <c r="F130" s="602"/>
      <c r="G130" s="502" t="s">
        <v>157</v>
      </c>
      <c r="H130" s="591">
        <v>14</v>
      </c>
      <c r="I130" s="604"/>
      <c r="J130" s="583"/>
      <c r="K130" s="583"/>
      <c r="L130" s="583"/>
      <c r="M130" s="584"/>
      <c r="N130" s="584"/>
      <c r="O130" s="584"/>
      <c r="P130" s="584"/>
      <c r="Q130" s="584"/>
      <c r="R130" s="584"/>
      <c r="S130" s="586"/>
      <c r="T130" s="36"/>
    </row>
    <row r="131" spans="1:20" ht="20.149999999999999" customHeight="1" thickBot="1" x14ac:dyDescent="0.4">
      <c r="A131" s="539"/>
      <c r="B131" s="782"/>
      <c r="C131" s="783"/>
      <c r="D131" s="784"/>
      <c r="E131" s="752"/>
      <c r="F131" s="603"/>
      <c r="G131" s="508" t="s">
        <v>158</v>
      </c>
      <c r="H131" s="595">
        <v>14</v>
      </c>
      <c r="I131" s="605"/>
      <c r="J131" s="582"/>
      <c r="K131" s="582"/>
      <c r="L131" s="582"/>
      <c r="M131" s="589"/>
      <c r="N131" s="589"/>
      <c r="O131" s="589"/>
      <c r="P131" s="589"/>
      <c r="Q131" s="589"/>
      <c r="R131" s="589"/>
      <c r="S131" s="590"/>
      <c r="T131" s="36"/>
    </row>
    <row r="132" spans="1:20" ht="15" customHeight="1" thickTop="1" x14ac:dyDescent="0.35">
      <c r="A132" s="539"/>
      <c r="B132" s="753" t="s">
        <v>377</v>
      </c>
      <c r="C132" s="754"/>
      <c r="D132" s="755"/>
      <c r="E132" s="759" t="s">
        <v>376</v>
      </c>
      <c r="F132" s="619"/>
      <c r="G132" s="502" t="s">
        <v>157</v>
      </c>
      <c r="H132" s="708">
        <v>0.8</v>
      </c>
      <c r="I132" s="634"/>
      <c r="J132" s="618"/>
      <c r="K132" s="633"/>
      <c r="L132" s="635"/>
      <c r="M132" s="624"/>
      <c r="N132" s="624"/>
      <c r="O132" s="636"/>
      <c r="P132" s="624"/>
      <c r="Q132" s="624"/>
      <c r="R132" s="624"/>
      <c r="S132" s="625"/>
      <c r="T132" s="36"/>
    </row>
    <row r="133" spans="1:20" ht="15" customHeight="1" thickBot="1" x14ac:dyDescent="0.4">
      <c r="A133" s="539"/>
      <c r="B133" s="756"/>
      <c r="C133" s="757"/>
      <c r="D133" s="758"/>
      <c r="E133" s="760"/>
      <c r="F133" s="620"/>
      <c r="G133" s="508" t="s">
        <v>158</v>
      </c>
      <c r="H133" s="707">
        <v>0.88400000000000001</v>
      </c>
      <c r="I133" s="637"/>
      <c r="J133" s="628"/>
      <c r="K133" s="621"/>
      <c r="L133" s="638"/>
      <c r="M133" s="631"/>
      <c r="N133" s="631"/>
      <c r="O133" s="639"/>
      <c r="P133" s="631"/>
      <c r="Q133" s="631"/>
      <c r="R133" s="631"/>
      <c r="S133" s="632"/>
      <c r="T133" s="36"/>
    </row>
    <row r="134" spans="1:20" ht="15" customHeight="1" thickTop="1" x14ac:dyDescent="0.35">
      <c r="A134" s="539"/>
      <c r="B134" s="745"/>
      <c r="C134" s="746"/>
      <c r="D134" s="747"/>
      <c r="E134" s="751"/>
      <c r="F134" s="602"/>
      <c r="G134" s="656"/>
      <c r="H134" s="606"/>
      <c r="I134" s="607"/>
      <c r="J134" s="608"/>
      <c r="K134" s="583"/>
      <c r="L134" s="609"/>
      <c r="M134" s="584"/>
      <c r="N134" s="584"/>
      <c r="O134" s="610"/>
      <c r="P134" s="594"/>
      <c r="Q134" s="584"/>
      <c r="R134" s="584"/>
      <c r="S134" s="586"/>
      <c r="T134" s="36"/>
    </row>
    <row r="135" spans="1:20" ht="15" customHeight="1" thickBot="1" x14ac:dyDescent="0.4">
      <c r="A135" s="539"/>
      <c r="B135" s="748"/>
      <c r="C135" s="749"/>
      <c r="D135" s="750"/>
      <c r="E135" s="752"/>
      <c r="F135" s="603"/>
      <c r="G135" s="657"/>
      <c r="H135" s="611"/>
      <c r="I135" s="612"/>
      <c r="J135" s="613"/>
      <c r="K135" s="582"/>
      <c r="L135" s="614"/>
      <c r="M135" s="589"/>
      <c r="N135" s="589"/>
      <c r="O135" s="588"/>
      <c r="P135" s="587"/>
      <c r="Q135" s="589"/>
      <c r="R135" s="589"/>
      <c r="S135" s="590"/>
      <c r="T135" s="36"/>
    </row>
    <row r="136" spans="1:20" ht="15" customHeight="1" thickTop="1" x14ac:dyDescent="0.35">
      <c r="A136" s="3"/>
      <c r="B136" s="753"/>
      <c r="C136" s="754"/>
      <c r="D136" s="755"/>
      <c r="E136" s="759"/>
      <c r="F136" s="619"/>
      <c r="G136" s="656"/>
      <c r="H136" s="640"/>
      <c r="I136" s="641"/>
      <c r="J136" s="642"/>
      <c r="K136" s="633"/>
      <c r="L136" s="635"/>
      <c r="M136" s="624"/>
      <c r="N136" s="624"/>
      <c r="O136" s="643"/>
      <c r="P136" s="624"/>
      <c r="Q136" s="624"/>
      <c r="R136" s="624"/>
      <c r="S136" s="625"/>
      <c r="T136" s="36"/>
    </row>
    <row r="137" spans="1:20" ht="15" customHeight="1" thickBot="1" x14ac:dyDescent="0.4">
      <c r="A137" s="3"/>
      <c r="B137" s="756"/>
      <c r="C137" s="757"/>
      <c r="D137" s="758"/>
      <c r="E137" s="760"/>
      <c r="F137" s="620"/>
      <c r="G137" s="658"/>
      <c r="H137" s="644"/>
      <c r="I137" s="645"/>
      <c r="J137" s="646"/>
      <c r="K137" s="621"/>
      <c r="L137" s="638"/>
      <c r="M137" s="631"/>
      <c r="N137" s="631"/>
      <c r="O137" s="631"/>
      <c r="P137" s="631"/>
      <c r="Q137" s="631"/>
      <c r="R137" s="631"/>
      <c r="S137" s="632"/>
      <c r="T137" s="36"/>
    </row>
    <row r="138" spans="1:20" ht="15" customHeight="1" thickTop="1" x14ac:dyDescent="0.35">
      <c r="A138" s="3"/>
      <c r="B138" s="745"/>
      <c r="C138" s="746"/>
      <c r="D138" s="747"/>
      <c r="E138" s="751"/>
      <c r="F138" s="602"/>
      <c r="G138" s="659"/>
      <c r="H138" s="615"/>
      <c r="I138" s="607"/>
      <c r="J138" s="608"/>
      <c r="K138" s="583"/>
      <c r="L138" s="609"/>
      <c r="M138" s="584"/>
      <c r="N138" s="584"/>
      <c r="O138" s="616"/>
      <c r="P138" s="584"/>
      <c r="Q138" s="584"/>
      <c r="R138" s="584"/>
      <c r="S138" s="586"/>
      <c r="T138" s="36"/>
    </row>
    <row r="139" spans="1:20" ht="15" customHeight="1" thickBot="1" x14ac:dyDescent="0.4">
      <c r="A139" s="3"/>
      <c r="B139" s="748"/>
      <c r="C139" s="749"/>
      <c r="D139" s="750"/>
      <c r="E139" s="752"/>
      <c r="F139" s="603"/>
      <c r="G139" s="658"/>
      <c r="H139" s="617"/>
      <c r="I139" s="612"/>
      <c r="J139" s="613"/>
      <c r="K139" s="582"/>
      <c r="L139" s="614"/>
      <c r="M139" s="589"/>
      <c r="N139" s="589"/>
      <c r="O139" s="587"/>
      <c r="P139" s="589"/>
      <c r="Q139" s="589"/>
      <c r="R139" s="589"/>
      <c r="S139" s="590"/>
      <c r="T139" s="36"/>
    </row>
    <row r="140" spans="1:20" ht="15" customHeight="1" thickTop="1" x14ac:dyDescent="0.35">
      <c r="A140" s="3"/>
      <c r="B140" s="753"/>
      <c r="C140" s="754"/>
      <c r="D140" s="755"/>
      <c r="E140" s="759"/>
      <c r="F140" s="619"/>
      <c r="G140" s="659"/>
      <c r="H140" s="647"/>
      <c r="I140" s="641"/>
      <c r="J140" s="642"/>
      <c r="K140" s="633"/>
      <c r="L140" s="635"/>
      <c r="M140" s="624"/>
      <c r="N140" s="624"/>
      <c r="O140" s="624"/>
      <c r="P140" s="624"/>
      <c r="Q140" s="624"/>
      <c r="R140" s="624"/>
      <c r="S140" s="625"/>
      <c r="T140" s="36"/>
    </row>
    <row r="141" spans="1:20" ht="15" customHeight="1" thickBot="1" x14ac:dyDescent="0.4">
      <c r="A141" s="3"/>
      <c r="B141" s="756"/>
      <c r="C141" s="757"/>
      <c r="D141" s="758"/>
      <c r="E141" s="760"/>
      <c r="F141" s="620"/>
      <c r="G141" s="658"/>
      <c r="H141" s="645"/>
      <c r="I141" s="645"/>
      <c r="J141" s="646"/>
      <c r="K141" s="621"/>
      <c r="L141" s="638"/>
      <c r="M141" s="631"/>
      <c r="N141" s="631"/>
      <c r="O141" s="630"/>
      <c r="P141" s="631"/>
      <c r="Q141" s="631"/>
      <c r="R141" s="631"/>
      <c r="S141" s="632"/>
      <c r="T141" s="36"/>
    </row>
    <row r="142" spans="1:20" ht="15" customHeight="1" thickTop="1" x14ac:dyDescent="0.35">
      <c r="A142" s="3"/>
      <c r="B142" s="745"/>
      <c r="C142" s="746"/>
      <c r="D142" s="747"/>
      <c r="E142" s="751"/>
      <c r="F142" s="602"/>
      <c r="G142" s="659"/>
      <c r="H142" s="615"/>
      <c r="I142" s="607"/>
      <c r="J142" s="608"/>
      <c r="K142" s="583"/>
      <c r="L142" s="609"/>
      <c r="M142" s="584"/>
      <c r="N142" s="584"/>
      <c r="O142" s="616"/>
      <c r="P142" s="584"/>
      <c r="Q142" s="584"/>
      <c r="R142" s="584"/>
      <c r="S142" s="586"/>
      <c r="T142" s="36"/>
    </row>
    <row r="143" spans="1:20" ht="15" customHeight="1" thickBot="1" x14ac:dyDescent="0.4">
      <c r="A143" s="539"/>
      <c r="B143" s="748"/>
      <c r="C143" s="749"/>
      <c r="D143" s="750"/>
      <c r="E143" s="752"/>
      <c r="F143" s="603"/>
      <c r="G143" s="658"/>
      <c r="H143" s="617"/>
      <c r="I143" s="612"/>
      <c r="J143" s="613"/>
      <c r="K143" s="582"/>
      <c r="L143" s="614"/>
      <c r="M143" s="589"/>
      <c r="N143" s="589"/>
      <c r="O143" s="587"/>
      <c r="P143" s="589"/>
      <c r="Q143" s="589"/>
      <c r="R143" s="589"/>
      <c r="S143" s="590"/>
      <c r="T143" s="36"/>
    </row>
    <row r="144" spans="1:20" ht="15" customHeight="1" thickTop="1" x14ac:dyDescent="0.35">
      <c r="A144" s="539"/>
      <c r="B144" s="753"/>
      <c r="C144" s="754"/>
      <c r="D144" s="755"/>
      <c r="E144" s="759"/>
      <c r="F144" s="619"/>
      <c r="G144" s="659"/>
      <c r="H144" s="640"/>
      <c r="I144" s="648"/>
      <c r="J144" s="649"/>
      <c r="K144" s="633"/>
      <c r="L144" s="635"/>
      <c r="M144" s="650"/>
      <c r="N144" s="650"/>
      <c r="O144" s="651"/>
      <c r="P144" s="650"/>
      <c r="Q144" s="650"/>
      <c r="R144" s="650"/>
      <c r="S144" s="652"/>
      <c r="T144" s="36"/>
    </row>
    <row r="145" spans="1:20" ht="15" customHeight="1" thickBot="1" x14ac:dyDescent="0.4">
      <c r="A145" s="539"/>
      <c r="B145" s="756"/>
      <c r="C145" s="757"/>
      <c r="D145" s="758"/>
      <c r="E145" s="760"/>
      <c r="F145" s="620"/>
      <c r="G145" s="658"/>
      <c r="H145" s="644"/>
      <c r="I145" s="653"/>
      <c r="J145" s="654"/>
      <c r="K145" s="621"/>
      <c r="L145" s="638"/>
      <c r="M145" s="629"/>
      <c r="N145" s="629"/>
      <c r="O145" s="631"/>
      <c r="P145" s="629"/>
      <c r="Q145" s="629"/>
      <c r="R145" s="629"/>
      <c r="S145" s="655"/>
      <c r="T145" s="36"/>
    </row>
    <row r="146" spans="1:20" ht="15" customHeight="1" thickTop="1" x14ac:dyDescent="0.35">
      <c r="A146" s="539"/>
      <c r="B146" s="745"/>
      <c r="C146" s="746"/>
      <c r="D146" s="747"/>
      <c r="E146" s="751"/>
      <c r="F146" s="602"/>
      <c r="G146" s="659"/>
      <c r="H146" s="615"/>
      <c r="I146" s="607"/>
      <c r="J146" s="608"/>
      <c r="K146" s="583"/>
      <c r="L146" s="609"/>
      <c r="M146" s="584"/>
      <c r="N146" s="584"/>
      <c r="O146" s="616"/>
      <c r="P146" s="584"/>
      <c r="Q146" s="584"/>
      <c r="R146" s="584"/>
      <c r="S146" s="586"/>
      <c r="T146" s="36"/>
    </row>
    <row r="147" spans="1:20" ht="15" customHeight="1" thickBot="1" x14ac:dyDescent="0.4">
      <c r="A147" s="539"/>
      <c r="B147" s="748"/>
      <c r="C147" s="749"/>
      <c r="D147" s="750"/>
      <c r="E147" s="752"/>
      <c r="F147" s="603"/>
      <c r="G147" s="658"/>
      <c r="H147" s="617"/>
      <c r="I147" s="612"/>
      <c r="J147" s="613"/>
      <c r="K147" s="582"/>
      <c r="L147" s="614"/>
      <c r="M147" s="589"/>
      <c r="N147" s="589"/>
      <c r="O147" s="587"/>
      <c r="P147" s="589"/>
      <c r="Q147" s="589"/>
      <c r="R147" s="589"/>
      <c r="S147" s="590"/>
      <c r="T147" s="36"/>
    </row>
    <row r="148" spans="1:20" ht="15" customHeight="1" thickTop="1" x14ac:dyDescent="0.35">
      <c r="A148" s="539"/>
      <c r="B148" s="753"/>
      <c r="C148" s="754"/>
      <c r="D148" s="755"/>
      <c r="E148" s="759"/>
      <c r="F148" s="619"/>
      <c r="G148" s="659"/>
      <c r="H148" s="503"/>
      <c r="I148" s="503"/>
      <c r="J148" s="504"/>
      <c r="K148" s="514"/>
      <c r="L148" s="516"/>
      <c r="M148" s="506"/>
      <c r="N148" s="506"/>
      <c r="O148" s="518"/>
      <c r="P148" s="506"/>
      <c r="Q148" s="506"/>
      <c r="R148" s="506"/>
      <c r="S148" s="507"/>
      <c r="T148" s="36"/>
    </row>
    <row r="149" spans="1:20" ht="15" customHeight="1" thickBot="1" x14ac:dyDescent="0.4">
      <c r="A149" s="539"/>
      <c r="B149" s="756"/>
      <c r="C149" s="757"/>
      <c r="D149" s="758"/>
      <c r="E149" s="760"/>
      <c r="F149" s="620"/>
      <c r="G149" s="658"/>
      <c r="H149" s="509"/>
      <c r="I149" s="509"/>
      <c r="J149" s="510"/>
      <c r="K149" s="515"/>
      <c r="L149" s="517"/>
      <c r="M149" s="512"/>
      <c r="N149" s="512"/>
      <c r="O149" s="519"/>
      <c r="P149" s="512"/>
      <c r="Q149" s="512"/>
      <c r="R149" s="512"/>
      <c r="S149" s="513"/>
      <c r="T149" s="36"/>
    </row>
    <row r="150" spans="1:20" ht="15" customHeight="1" thickTop="1" x14ac:dyDescent="0.35">
      <c r="A150" s="3"/>
      <c r="B150" s="745"/>
      <c r="C150" s="746"/>
      <c r="D150" s="747"/>
      <c r="E150" s="751"/>
      <c r="F150" s="602"/>
      <c r="G150" s="659"/>
      <c r="H150" s="615"/>
      <c r="I150" s="607"/>
      <c r="J150" s="608"/>
      <c r="K150" s="583"/>
      <c r="L150" s="609"/>
      <c r="M150" s="584"/>
      <c r="N150" s="584"/>
      <c r="O150" s="616"/>
      <c r="P150" s="584"/>
      <c r="Q150" s="584"/>
      <c r="R150" s="584"/>
      <c r="S150" s="586"/>
      <c r="T150" s="36"/>
    </row>
    <row r="151" spans="1:20" ht="15" customHeight="1" thickBot="1" x14ac:dyDescent="0.4">
      <c r="A151" s="3"/>
      <c r="B151" s="748"/>
      <c r="C151" s="749"/>
      <c r="D151" s="750"/>
      <c r="E151" s="752"/>
      <c r="F151" s="603"/>
      <c r="G151" s="658"/>
      <c r="H151" s="617"/>
      <c r="I151" s="612"/>
      <c r="J151" s="613"/>
      <c r="K151" s="582"/>
      <c r="L151" s="614"/>
      <c r="M151" s="589"/>
      <c r="N151" s="589"/>
      <c r="O151" s="587"/>
      <c r="P151" s="589"/>
      <c r="Q151" s="589"/>
      <c r="R151" s="589"/>
      <c r="S151" s="590"/>
      <c r="T151" s="36"/>
    </row>
    <row r="152" spans="1:20" ht="15" customHeight="1" thickTop="1" x14ac:dyDescent="0.35">
      <c r="A152" s="3"/>
      <c r="B152" s="753"/>
      <c r="C152" s="754"/>
      <c r="D152" s="755"/>
      <c r="E152" s="759"/>
      <c r="F152" s="619"/>
      <c r="G152" s="659"/>
      <c r="H152" s="503"/>
      <c r="I152" s="503"/>
      <c r="J152" s="504"/>
      <c r="K152" s="514"/>
      <c r="L152" s="516"/>
      <c r="M152" s="506"/>
      <c r="N152" s="506"/>
      <c r="O152" s="518"/>
      <c r="P152" s="506"/>
      <c r="Q152" s="506"/>
      <c r="R152" s="506"/>
      <c r="S152" s="507"/>
      <c r="T152" s="36"/>
    </row>
    <row r="153" spans="1:20" ht="15" customHeight="1" thickBot="1" x14ac:dyDescent="0.4">
      <c r="A153" s="3"/>
      <c r="B153" s="756"/>
      <c r="C153" s="757"/>
      <c r="D153" s="758"/>
      <c r="E153" s="760"/>
      <c r="F153" s="620"/>
      <c r="G153" s="658"/>
      <c r="H153" s="509"/>
      <c r="I153" s="509"/>
      <c r="J153" s="510"/>
      <c r="K153" s="515"/>
      <c r="L153" s="517"/>
      <c r="M153" s="512"/>
      <c r="N153" s="512"/>
      <c r="O153" s="519"/>
      <c r="P153" s="512"/>
      <c r="Q153" s="512"/>
      <c r="R153" s="512"/>
      <c r="S153" s="513"/>
      <c r="T153" s="36"/>
    </row>
    <row r="154" spans="1:20" ht="15" customHeight="1" thickTop="1" x14ac:dyDescent="0.35">
      <c r="A154" s="3"/>
      <c r="B154" s="745"/>
      <c r="C154" s="746"/>
      <c r="D154" s="747"/>
      <c r="E154" s="751"/>
      <c r="F154" s="602"/>
      <c r="G154" s="659"/>
      <c r="H154" s="615"/>
      <c r="I154" s="607"/>
      <c r="J154" s="608"/>
      <c r="K154" s="583"/>
      <c r="L154" s="609"/>
      <c r="M154" s="584"/>
      <c r="N154" s="584"/>
      <c r="O154" s="616"/>
      <c r="P154" s="584"/>
      <c r="Q154" s="584"/>
      <c r="R154" s="584"/>
      <c r="S154" s="586"/>
      <c r="T154" s="36"/>
    </row>
    <row r="155" spans="1:20" ht="15" customHeight="1" thickBot="1" x14ac:dyDescent="0.4">
      <c r="A155" s="3"/>
      <c r="B155" s="748"/>
      <c r="C155" s="749"/>
      <c r="D155" s="750"/>
      <c r="E155" s="752"/>
      <c r="F155" s="603"/>
      <c r="G155" s="658"/>
      <c r="H155" s="617"/>
      <c r="I155" s="612"/>
      <c r="J155" s="613"/>
      <c r="K155" s="582"/>
      <c r="L155" s="614"/>
      <c r="M155" s="589"/>
      <c r="N155" s="589"/>
      <c r="O155" s="587"/>
      <c r="P155" s="589"/>
      <c r="Q155" s="589"/>
      <c r="R155" s="589"/>
      <c r="S155" s="590"/>
      <c r="T155" s="36"/>
    </row>
    <row r="156" spans="1:20" ht="15" customHeight="1" thickTop="1" x14ac:dyDescent="0.35">
      <c r="A156" s="3"/>
      <c r="B156" s="753"/>
      <c r="C156" s="754"/>
      <c r="D156" s="755"/>
      <c r="E156" s="759"/>
      <c r="F156" s="619"/>
      <c r="G156" s="659"/>
      <c r="H156" s="503"/>
      <c r="I156" s="503"/>
      <c r="J156" s="504"/>
      <c r="K156" s="514"/>
      <c r="L156" s="516"/>
      <c r="M156" s="506"/>
      <c r="N156" s="506"/>
      <c r="O156" s="518"/>
      <c r="P156" s="506"/>
      <c r="Q156" s="506"/>
      <c r="R156" s="506"/>
      <c r="S156" s="507"/>
      <c r="T156" s="36"/>
    </row>
    <row r="157" spans="1:20" ht="15" customHeight="1" thickBot="1" x14ac:dyDescent="0.4">
      <c r="A157" s="3"/>
      <c r="B157" s="756"/>
      <c r="C157" s="757"/>
      <c r="D157" s="758"/>
      <c r="E157" s="760"/>
      <c r="F157" s="620"/>
      <c r="G157" s="658"/>
      <c r="H157" s="509"/>
      <c r="I157" s="509"/>
      <c r="J157" s="510"/>
      <c r="K157" s="515"/>
      <c r="L157" s="517"/>
      <c r="M157" s="512"/>
      <c r="N157" s="512"/>
      <c r="O157" s="519"/>
      <c r="P157" s="512"/>
      <c r="Q157" s="512"/>
      <c r="R157" s="512"/>
      <c r="S157" s="513"/>
      <c r="T157" s="36"/>
    </row>
    <row r="158" spans="1:20" ht="15" customHeight="1" thickTop="1" x14ac:dyDescent="0.35">
      <c r="A158" s="3"/>
      <c r="B158" s="745"/>
      <c r="C158" s="746"/>
      <c r="D158" s="747"/>
      <c r="E158" s="751"/>
      <c r="F158" s="602"/>
      <c r="G158" s="659"/>
      <c r="H158" s="615"/>
      <c r="I158" s="607"/>
      <c r="J158" s="608"/>
      <c r="K158" s="583"/>
      <c r="L158" s="609"/>
      <c r="M158" s="584"/>
      <c r="N158" s="584"/>
      <c r="O158" s="616"/>
      <c r="P158" s="584"/>
      <c r="Q158" s="584"/>
      <c r="R158" s="584"/>
      <c r="S158" s="586"/>
      <c r="T158" s="36"/>
    </row>
    <row r="159" spans="1:20" ht="15" customHeight="1" thickBot="1" x14ac:dyDescent="0.4">
      <c r="A159" s="3"/>
      <c r="B159" s="748"/>
      <c r="C159" s="749"/>
      <c r="D159" s="750"/>
      <c r="E159" s="752"/>
      <c r="F159" s="603"/>
      <c r="G159" s="658"/>
      <c r="H159" s="617"/>
      <c r="I159" s="612"/>
      <c r="J159" s="613"/>
      <c r="K159" s="582"/>
      <c r="L159" s="614"/>
      <c r="M159" s="589"/>
      <c r="N159" s="589"/>
      <c r="O159" s="587"/>
      <c r="P159" s="589"/>
      <c r="Q159" s="589"/>
      <c r="R159" s="589"/>
      <c r="S159" s="590"/>
      <c r="T159" s="36"/>
    </row>
    <row r="160" spans="1:20" ht="15" customHeight="1" thickTop="1" x14ac:dyDescent="0.35">
      <c r="A160" s="3"/>
      <c r="B160" s="753"/>
      <c r="C160" s="754"/>
      <c r="D160" s="755"/>
      <c r="E160" s="759"/>
      <c r="F160" s="619"/>
      <c r="G160" s="659"/>
      <c r="H160" s="503"/>
      <c r="I160" s="503"/>
      <c r="J160" s="504"/>
      <c r="K160" s="514"/>
      <c r="L160" s="516"/>
      <c r="M160" s="506"/>
      <c r="N160" s="506"/>
      <c r="O160" s="518"/>
      <c r="P160" s="506"/>
      <c r="Q160" s="506"/>
      <c r="R160" s="506"/>
      <c r="S160" s="507"/>
      <c r="T160" s="36"/>
    </row>
    <row r="161" spans="1:20" ht="15" customHeight="1" thickBot="1" x14ac:dyDescent="0.4">
      <c r="A161" s="3"/>
      <c r="B161" s="756"/>
      <c r="C161" s="757"/>
      <c r="D161" s="758"/>
      <c r="E161" s="760"/>
      <c r="F161" s="620"/>
      <c r="G161" s="658"/>
      <c r="H161" s="509"/>
      <c r="I161" s="509"/>
      <c r="J161" s="510"/>
      <c r="K161" s="515"/>
      <c r="L161" s="517"/>
      <c r="M161" s="512"/>
      <c r="N161" s="512"/>
      <c r="O161" s="519"/>
      <c r="P161" s="512"/>
      <c r="Q161" s="512"/>
      <c r="R161" s="512"/>
      <c r="S161" s="513"/>
      <c r="T161" s="36"/>
    </row>
    <row r="162" spans="1:20" ht="15" customHeight="1" thickTop="1" x14ac:dyDescent="0.35">
      <c r="A162" s="3"/>
      <c r="B162" s="745"/>
      <c r="C162" s="746"/>
      <c r="D162" s="747"/>
      <c r="E162" s="751"/>
      <c r="F162" s="602"/>
      <c r="G162" s="659"/>
      <c r="H162" s="615"/>
      <c r="I162" s="607"/>
      <c r="J162" s="608"/>
      <c r="K162" s="583"/>
      <c r="L162" s="609"/>
      <c r="M162" s="584"/>
      <c r="N162" s="584"/>
      <c r="O162" s="616"/>
      <c r="P162" s="584"/>
      <c r="Q162" s="584"/>
      <c r="R162" s="584"/>
      <c r="S162" s="586"/>
      <c r="T162" s="36"/>
    </row>
    <row r="163" spans="1:20" ht="15" customHeight="1" thickBot="1" x14ac:dyDescent="0.4">
      <c r="A163" s="3"/>
      <c r="B163" s="748"/>
      <c r="C163" s="749"/>
      <c r="D163" s="750"/>
      <c r="E163" s="752"/>
      <c r="F163" s="603"/>
      <c r="G163" s="658"/>
      <c r="H163" s="617"/>
      <c r="I163" s="612"/>
      <c r="J163" s="613"/>
      <c r="K163" s="582"/>
      <c r="L163" s="614"/>
      <c r="M163" s="589"/>
      <c r="N163" s="589"/>
      <c r="O163" s="587"/>
      <c r="P163" s="589"/>
      <c r="Q163" s="589"/>
      <c r="R163" s="589"/>
      <c r="S163" s="590"/>
      <c r="T163" s="36"/>
    </row>
    <row r="164" spans="1:20" ht="15.75" customHeight="1" thickTop="1" x14ac:dyDescent="0.35">
      <c r="A164" s="3"/>
      <c r="B164" s="540"/>
      <c r="C164" s="103"/>
      <c r="D164" s="103"/>
      <c r="E164" s="103"/>
      <c r="F164" s="103"/>
      <c r="G164" s="221"/>
      <c r="H164" s="485"/>
      <c r="I164" s="486"/>
      <c r="J164" s="103"/>
      <c r="K164" s="103"/>
      <c r="L164" s="103"/>
      <c r="M164" s="103"/>
      <c r="N164" s="103"/>
      <c r="O164" s="103"/>
      <c r="P164" s="102"/>
      <c r="Q164" s="102"/>
      <c r="R164" s="104"/>
      <c r="S164" s="2"/>
    </row>
    <row r="165" spans="1:20" ht="15.75" customHeight="1" x14ac:dyDescent="0.35">
      <c r="A165" s="3"/>
      <c r="B165" s="540"/>
      <c r="C165" s="103"/>
      <c r="D165" s="103"/>
      <c r="E165" s="103"/>
      <c r="F165" s="103"/>
      <c r="G165" s="221"/>
      <c r="H165" s="486"/>
      <c r="I165" s="486"/>
      <c r="J165" s="103"/>
      <c r="K165" s="103"/>
      <c r="L165" s="103"/>
      <c r="M165" s="103"/>
      <c r="N165" s="103"/>
      <c r="O165" s="103"/>
      <c r="P165" s="102"/>
      <c r="Q165" s="102"/>
      <c r="R165" s="104"/>
      <c r="S165" s="2"/>
    </row>
    <row r="166" spans="1:20" ht="15.75" customHeight="1" x14ac:dyDescent="0.35">
      <c r="A166" s="3"/>
      <c r="B166" s="103"/>
      <c r="C166" s="103"/>
      <c r="D166" s="103"/>
      <c r="E166" s="103"/>
      <c r="F166" s="103"/>
      <c r="G166" s="162"/>
      <c r="H166" s="103"/>
      <c r="I166" s="486"/>
      <c r="J166" s="103"/>
      <c r="K166" s="103"/>
      <c r="L166" s="103"/>
      <c r="M166" s="103"/>
      <c r="N166" s="103"/>
      <c r="O166" s="103"/>
      <c r="P166" s="102"/>
      <c r="Q166" s="102"/>
      <c r="R166" s="104"/>
      <c r="S166" s="2"/>
    </row>
    <row r="167" spans="1:20" ht="15.75" customHeight="1" x14ac:dyDescent="0.35">
      <c r="A167" s="3"/>
      <c r="B167" s="103"/>
      <c r="C167" s="103"/>
      <c r="D167" s="103"/>
      <c r="E167" s="103"/>
      <c r="F167" s="103"/>
      <c r="G167" s="162"/>
      <c r="H167" s="103"/>
      <c r="I167" s="486"/>
      <c r="J167" s="103"/>
      <c r="K167" s="103"/>
      <c r="L167" s="103"/>
      <c r="M167" s="103"/>
      <c r="N167" s="103"/>
      <c r="O167" s="103"/>
      <c r="P167" s="102"/>
      <c r="Q167" s="102"/>
      <c r="R167" s="104"/>
      <c r="S167" s="2"/>
    </row>
    <row r="168" spans="1:20" ht="15.75" customHeight="1" x14ac:dyDescent="0.35">
      <c r="A168" s="3"/>
      <c r="B168" s="103"/>
      <c r="C168" s="103"/>
      <c r="D168" s="103"/>
      <c r="E168" s="103"/>
      <c r="F168" s="103"/>
      <c r="G168" s="162"/>
      <c r="H168" s="103"/>
      <c r="I168" s="486"/>
      <c r="J168" s="103"/>
      <c r="K168" s="103"/>
      <c r="L168" s="103"/>
      <c r="M168" s="103"/>
      <c r="N168" s="103"/>
      <c r="O168" s="103"/>
      <c r="P168" s="102"/>
      <c r="Q168" s="102"/>
      <c r="R168" s="104"/>
      <c r="S168" s="2"/>
    </row>
    <row r="169" spans="1:20" ht="15.75" customHeight="1" x14ac:dyDescent="0.35">
      <c r="A169" s="3"/>
      <c r="B169" s="103"/>
      <c r="C169" s="103"/>
      <c r="D169" s="103"/>
      <c r="E169" s="103"/>
      <c r="F169" s="103"/>
      <c r="G169" s="162"/>
      <c r="H169" s="103"/>
      <c r="I169" s="486"/>
      <c r="J169" s="103"/>
      <c r="K169" s="103"/>
      <c r="L169" s="103"/>
      <c r="M169" s="103"/>
      <c r="N169" s="103"/>
      <c r="O169" s="103"/>
      <c r="P169" s="102"/>
      <c r="Q169" s="102"/>
      <c r="R169" s="104"/>
      <c r="S169" s="2"/>
    </row>
    <row r="170" spans="1:20" ht="15.75" customHeight="1" x14ac:dyDescent="0.35">
      <c r="A170" s="3"/>
      <c r="B170" s="103"/>
      <c r="C170" s="103"/>
      <c r="D170" s="103"/>
      <c r="E170" s="103"/>
      <c r="F170" s="103"/>
      <c r="G170" s="162"/>
      <c r="H170" s="103"/>
      <c r="I170" s="486"/>
      <c r="J170" s="103"/>
      <c r="K170" s="103"/>
      <c r="L170" s="103"/>
      <c r="M170" s="103"/>
      <c r="N170" s="103"/>
      <c r="O170" s="103"/>
      <c r="P170" s="102"/>
      <c r="Q170" s="102"/>
      <c r="R170" s="104"/>
      <c r="S170" s="2"/>
    </row>
    <row r="171" spans="1:20" ht="15.75" customHeight="1" x14ac:dyDescent="0.35">
      <c r="A171" s="3"/>
      <c r="B171" s="103"/>
      <c r="C171" s="103"/>
      <c r="D171" s="103"/>
      <c r="E171" s="103"/>
      <c r="F171" s="103"/>
      <c r="G171" s="162"/>
      <c r="H171" s="103"/>
      <c r="I171" s="486"/>
      <c r="J171" s="103"/>
      <c r="K171" s="103"/>
      <c r="L171" s="103"/>
      <c r="M171" s="103"/>
      <c r="N171" s="103"/>
      <c r="O171" s="103"/>
      <c r="P171" s="102"/>
      <c r="Q171" s="102"/>
      <c r="R171" s="104"/>
      <c r="S171" s="2"/>
    </row>
    <row r="172" spans="1:20" ht="15.75" customHeight="1" x14ac:dyDescent="0.35">
      <c r="A172" s="3"/>
      <c r="B172" s="103"/>
      <c r="C172" s="103"/>
      <c r="D172" s="103"/>
      <c r="E172" s="103"/>
      <c r="F172" s="103"/>
      <c r="G172" s="221"/>
      <c r="H172" s="486"/>
      <c r="I172" s="486"/>
      <c r="J172" s="103"/>
      <c r="K172" s="103"/>
      <c r="L172" s="103"/>
      <c r="M172" s="103"/>
      <c r="N172" s="103"/>
      <c r="O172" s="103"/>
      <c r="P172" s="102"/>
      <c r="Q172" s="102"/>
      <c r="R172" s="104"/>
      <c r="S172" s="2"/>
    </row>
    <row r="173" spans="1:20" ht="15.75" customHeight="1" x14ac:dyDescent="0.35">
      <c r="A173" s="3"/>
      <c r="B173" s="103"/>
      <c r="C173" s="103"/>
      <c r="D173" s="103"/>
      <c r="E173" s="103"/>
      <c r="F173" s="103"/>
      <c r="G173" s="221"/>
      <c r="H173" s="486"/>
      <c r="I173" s="486"/>
      <c r="J173" s="103"/>
      <c r="K173" s="103"/>
      <c r="L173" s="103"/>
      <c r="M173" s="103"/>
      <c r="N173" s="103"/>
      <c r="O173" s="103"/>
      <c r="P173" s="102"/>
      <c r="Q173" s="102"/>
      <c r="R173" s="104"/>
      <c r="S173" s="2"/>
    </row>
    <row r="174" spans="1:20" ht="15.75" customHeight="1" x14ac:dyDescent="0.35">
      <c r="A174" s="3"/>
      <c r="B174" s="103"/>
      <c r="C174" s="103"/>
      <c r="D174" s="103"/>
      <c r="E174" s="103"/>
      <c r="F174" s="103"/>
      <c r="G174" s="221"/>
      <c r="H174" s="486"/>
      <c r="I174" s="486"/>
      <c r="J174" s="103"/>
      <c r="K174" s="103"/>
      <c r="L174" s="103"/>
      <c r="M174" s="103"/>
      <c r="N174" s="103"/>
      <c r="O174" s="103"/>
      <c r="P174" s="102"/>
      <c r="Q174" s="102"/>
      <c r="R174" s="104"/>
      <c r="S174" s="2"/>
    </row>
    <row r="175" spans="1:20" ht="15.75" customHeight="1" x14ac:dyDescent="0.35">
      <c r="A175" s="3"/>
      <c r="B175" s="103"/>
      <c r="C175" s="103"/>
      <c r="D175" s="103"/>
      <c r="E175" s="103"/>
      <c r="F175" s="103"/>
      <c r="G175" s="221"/>
      <c r="H175" s="486"/>
      <c r="I175" s="486"/>
      <c r="J175" s="103"/>
      <c r="K175" s="103"/>
      <c r="L175" s="103"/>
      <c r="M175" s="103"/>
      <c r="N175" s="103"/>
      <c r="O175" s="103"/>
      <c r="P175" s="102"/>
      <c r="Q175" s="102"/>
      <c r="R175" s="104"/>
      <c r="S175" s="2"/>
    </row>
    <row r="176" spans="1:20" ht="15.75" customHeight="1" x14ac:dyDescent="0.35">
      <c r="A176" s="3"/>
      <c r="B176" s="103"/>
      <c r="C176" s="103"/>
      <c r="D176" s="103"/>
      <c r="E176" s="103"/>
      <c r="F176" s="103"/>
      <c r="G176" s="221"/>
      <c r="H176" s="486"/>
      <c r="I176" s="486"/>
      <c r="J176" s="103"/>
      <c r="K176" s="103"/>
      <c r="L176" s="103"/>
      <c r="M176" s="103"/>
      <c r="N176" s="103"/>
      <c r="O176" s="103"/>
      <c r="P176" s="102"/>
      <c r="Q176" s="102"/>
      <c r="R176" s="104"/>
      <c r="S176" s="2"/>
    </row>
    <row r="177" spans="1:21" ht="15.75" customHeight="1" x14ac:dyDescent="0.35">
      <c r="A177" s="3"/>
      <c r="B177" s="103"/>
      <c r="C177" s="103"/>
      <c r="D177" s="103"/>
      <c r="E177" s="103"/>
      <c r="F177" s="103"/>
      <c r="G177" s="221"/>
      <c r="H177" s="486"/>
      <c r="I177" s="486"/>
      <c r="J177" s="103"/>
      <c r="K177" s="103"/>
      <c r="L177" s="103"/>
      <c r="M177" s="103"/>
      <c r="N177" s="103"/>
      <c r="O177" s="103"/>
      <c r="P177" s="102"/>
      <c r="Q177" s="102"/>
      <c r="R177" s="104"/>
      <c r="S177" s="2"/>
    </row>
    <row r="178" spans="1:21" ht="15.75" customHeight="1" x14ac:dyDescent="0.35">
      <c r="A178" s="3"/>
      <c r="B178" s="103"/>
      <c r="C178" s="103"/>
      <c r="D178" s="103"/>
      <c r="E178" s="103"/>
      <c r="F178" s="103"/>
      <c r="G178" s="196"/>
      <c r="H178" s="486"/>
      <c r="I178" s="486"/>
      <c r="J178" s="103"/>
      <c r="K178" s="103"/>
      <c r="L178" s="103"/>
      <c r="M178" s="103"/>
      <c r="N178" s="103"/>
      <c r="O178" s="103"/>
      <c r="P178" s="102"/>
      <c r="Q178" s="102"/>
      <c r="R178" s="104"/>
      <c r="S178" s="2"/>
    </row>
    <row r="179" spans="1:21" ht="15.75" customHeight="1" x14ac:dyDescent="0.35">
      <c r="A179" s="3"/>
      <c r="B179" s="103"/>
      <c r="C179" s="103"/>
      <c r="D179" s="103"/>
      <c r="E179" s="103"/>
      <c r="F179" s="103"/>
      <c r="G179" s="196"/>
      <c r="H179" s="486"/>
      <c r="I179" s="486"/>
      <c r="J179" s="103"/>
      <c r="K179" s="103"/>
      <c r="L179" s="103"/>
      <c r="M179" s="103"/>
      <c r="N179" s="103"/>
      <c r="O179" s="103"/>
      <c r="P179" s="102"/>
      <c r="Q179" s="102"/>
      <c r="R179" s="104"/>
      <c r="S179" s="2"/>
    </row>
    <row r="180" spans="1:21" ht="15.75" customHeight="1" x14ac:dyDescent="0.35">
      <c r="A180" s="3"/>
      <c r="B180" s="103"/>
      <c r="C180" s="103"/>
      <c r="D180" s="103"/>
      <c r="E180" s="103"/>
      <c r="F180" s="103"/>
      <c r="G180" s="196"/>
      <c r="H180" s="486"/>
      <c r="I180" s="486"/>
      <c r="J180" s="103"/>
      <c r="K180" s="103"/>
      <c r="L180" s="103"/>
      <c r="M180" s="103"/>
      <c r="N180" s="103"/>
      <c r="O180" s="103"/>
      <c r="P180" s="102"/>
      <c r="Q180" s="102"/>
      <c r="R180" s="104"/>
      <c r="S180" s="2"/>
    </row>
    <row r="181" spans="1:21" x14ac:dyDescent="0.35">
      <c r="A181" s="3"/>
      <c r="B181" s="103"/>
      <c r="C181" s="103"/>
      <c r="D181" s="103"/>
      <c r="E181" s="103"/>
      <c r="F181" s="103"/>
      <c r="G181" s="196"/>
      <c r="H181" s="486"/>
      <c r="I181" s="486"/>
      <c r="J181" s="103"/>
      <c r="K181" s="103"/>
      <c r="L181" s="103"/>
      <c r="M181" s="103"/>
      <c r="N181" s="103"/>
      <c r="O181" s="103"/>
      <c r="P181" s="102"/>
      <c r="Q181" s="102"/>
      <c r="R181" s="104"/>
      <c r="S181" s="2"/>
    </row>
    <row r="182" spans="1:21" x14ac:dyDescent="0.35">
      <c r="A182" s="3"/>
      <c r="B182" s="103"/>
      <c r="C182" s="103"/>
      <c r="D182" s="103"/>
      <c r="E182" s="103"/>
      <c r="F182" s="103"/>
      <c r="G182" s="196"/>
      <c r="H182" s="486"/>
      <c r="I182" s="486"/>
      <c r="J182" s="103"/>
      <c r="K182" s="103"/>
      <c r="L182" s="103"/>
      <c r="M182" s="103"/>
      <c r="N182" s="103"/>
      <c r="O182" s="103"/>
      <c r="P182" s="102"/>
      <c r="Q182" s="102"/>
      <c r="R182" s="104"/>
      <c r="S182" s="2"/>
    </row>
    <row r="183" spans="1:21" ht="16" thickBot="1" x14ac:dyDescent="0.4">
      <c r="A183" s="3"/>
      <c r="B183" s="237"/>
      <c r="C183" s="103"/>
      <c r="D183" s="103"/>
      <c r="E183" s="103"/>
      <c r="F183" s="103"/>
      <c r="G183" s="196"/>
      <c r="H183" s="486"/>
      <c r="I183" s="486"/>
      <c r="J183" s="103"/>
      <c r="K183" s="103"/>
      <c r="L183" s="103"/>
      <c r="M183" s="103"/>
      <c r="N183" s="103"/>
      <c r="O183" s="103"/>
      <c r="P183" s="102"/>
      <c r="Q183" s="102"/>
      <c r="R183" s="104"/>
      <c r="S183" s="2"/>
    </row>
    <row r="184" spans="1:21" ht="26.5" thickTop="1" x14ac:dyDescent="0.35">
      <c r="A184" s="3"/>
      <c r="B184" s="146" t="s">
        <v>159</v>
      </c>
      <c r="C184" s="103"/>
      <c r="D184" s="103"/>
      <c r="E184" s="238" t="s">
        <v>155</v>
      </c>
      <c r="F184" s="239" t="s">
        <v>156</v>
      </c>
      <c r="G184" s="235"/>
      <c r="H184" s="487" t="str">
        <f t="shared" ref="H184:S184" si="10">C30</f>
        <v>P1</v>
      </c>
      <c r="I184" s="487" t="str">
        <f t="shared" si="10"/>
        <v>P2</v>
      </c>
      <c r="J184" s="236" t="str">
        <f t="shared" si="10"/>
        <v>P3</v>
      </c>
      <c r="K184" s="236" t="str">
        <f t="shared" si="10"/>
        <v>P4</v>
      </c>
      <c r="L184" s="236" t="str">
        <f t="shared" si="10"/>
        <v>P5</v>
      </c>
      <c r="M184" s="236" t="str">
        <f t="shared" si="10"/>
        <v>P6</v>
      </c>
      <c r="N184" s="236" t="str">
        <f t="shared" si="10"/>
        <v>P7</v>
      </c>
      <c r="O184" s="236" t="str">
        <f t="shared" si="10"/>
        <v>P8</v>
      </c>
      <c r="P184" s="236" t="str">
        <f t="shared" si="10"/>
        <v>P9</v>
      </c>
      <c r="Q184" s="236" t="str">
        <f t="shared" si="10"/>
        <v>P10</v>
      </c>
      <c r="R184" s="236" t="str">
        <f t="shared" si="10"/>
        <v>P11</v>
      </c>
      <c r="S184" s="35" t="str">
        <f t="shared" si="10"/>
        <v>P12</v>
      </c>
      <c r="T184" s="2"/>
      <c r="U184" s="2"/>
    </row>
    <row r="185" spans="1:21" ht="15" thickBot="1" x14ac:dyDescent="0.4">
      <c r="A185" s="3"/>
      <c r="B185" s="761" t="str">
        <f>IF(ISBLANK(B116),"",(B116))</f>
        <v>TCP 1: Número de casos notificados de tuberculosis  en todas sus formas (es decir: confirmados bacteriológicamente y con diagnóstico clínico, casos nuevos y recaídas)</v>
      </c>
      <c r="C185" s="761"/>
      <c r="D185" s="761"/>
      <c r="E185" s="762" t="str">
        <f>IF(ISBLANK(E116),"",(E116))</f>
        <v>TCP - 1</v>
      </c>
      <c r="F185" s="764" t="str">
        <f>IF(ISBLANK(F116),"",(F116))</f>
        <v/>
      </c>
      <c r="G185" s="240" t="s">
        <v>157</v>
      </c>
      <c r="H185" s="488">
        <f t="shared" ref="H185:S185" si="11">H116</f>
        <v>2826</v>
      </c>
      <c r="I185" s="488">
        <f t="shared" si="11"/>
        <v>0</v>
      </c>
      <c r="J185" s="242">
        <f t="shared" si="11"/>
        <v>0</v>
      </c>
      <c r="K185" s="242">
        <f t="shared" si="11"/>
        <v>0</v>
      </c>
      <c r="L185" s="242">
        <f t="shared" si="11"/>
        <v>0</v>
      </c>
      <c r="M185" s="241">
        <f t="shared" si="11"/>
        <v>0</v>
      </c>
      <c r="N185" s="241">
        <f t="shared" si="11"/>
        <v>0</v>
      </c>
      <c r="O185" s="241">
        <f t="shared" si="11"/>
        <v>0</v>
      </c>
      <c r="P185" s="241">
        <f t="shared" si="11"/>
        <v>0</v>
      </c>
      <c r="Q185" s="241">
        <f t="shared" si="11"/>
        <v>0</v>
      </c>
      <c r="R185" s="241">
        <f t="shared" si="11"/>
        <v>0</v>
      </c>
      <c r="S185" s="474">
        <f t="shared" si="11"/>
        <v>0</v>
      </c>
      <c r="T185" s="2"/>
      <c r="U185" s="2"/>
    </row>
    <row r="186" spans="1:21" ht="15.5" thickTop="1" thickBot="1" x14ac:dyDescent="0.4">
      <c r="A186" s="3"/>
      <c r="B186" s="761"/>
      <c r="C186" s="761"/>
      <c r="D186" s="761"/>
      <c r="E186" s="762"/>
      <c r="F186" s="764"/>
      <c r="G186" s="243" t="s">
        <v>158</v>
      </c>
      <c r="H186" s="488">
        <f t="shared" ref="H186:S186" si="12">H117</f>
        <v>2514</v>
      </c>
      <c r="I186" s="488">
        <f t="shared" si="12"/>
        <v>0</v>
      </c>
      <c r="J186" s="242">
        <f t="shared" si="12"/>
        <v>0</v>
      </c>
      <c r="K186" s="242">
        <f t="shared" si="12"/>
        <v>0</v>
      </c>
      <c r="L186" s="242">
        <f t="shared" si="12"/>
        <v>0</v>
      </c>
      <c r="M186" s="241">
        <f t="shared" si="12"/>
        <v>0</v>
      </c>
      <c r="N186" s="241">
        <f t="shared" si="12"/>
        <v>0</v>
      </c>
      <c r="O186" s="241">
        <f t="shared" si="12"/>
        <v>0</v>
      </c>
      <c r="P186" s="241">
        <f t="shared" si="12"/>
        <v>0</v>
      </c>
      <c r="Q186" s="241">
        <f t="shared" si="12"/>
        <v>0</v>
      </c>
      <c r="R186" s="241">
        <f t="shared" si="12"/>
        <v>0</v>
      </c>
      <c r="S186" s="474">
        <f t="shared" si="12"/>
        <v>0</v>
      </c>
      <c r="T186" s="2"/>
      <c r="U186" s="2"/>
    </row>
    <row r="187" spans="1:21" ht="15.5" thickTop="1" thickBot="1" x14ac:dyDescent="0.4">
      <c r="A187" s="3"/>
      <c r="B187" s="766" t="str">
        <f>IF(ISBLANK(B118),"",(B118))</f>
        <v xml:space="preserve">TB I-4: Prevalencia de tuberculosis RR-TB y / o MDR-TB entre nuevos pacientes con TB: Proporción de nuevos casos de TB con TB-RR y / o MDR-TB  </v>
      </c>
      <c r="C187" s="766"/>
      <c r="D187" s="766"/>
      <c r="E187" s="767" t="str">
        <f>IF(ISBLANK(E118),"",(E118))</f>
        <v>TB I - 4</v>
      </c>
      <c r="F187" s="768" t="str">
        <f>IF(ISBLANK(F118),"",(F118))</f>
        <v/>
      </c>
      <c r="G187" s="244" t="s">
        <v>157</v>
      </c>
      <c r="H187" s="489">
        <f t="shared" ref="H187:S187" si="13">H118</f>
        <v>0.47</v>
      </c>
      <c r="I187" s="489">
        <f t="shared" si="13"/>
        <v>0</v>
      </c>
      <c r="J187" s="245">
        <f t="shared" si="13"/>
        <v>0</v>
      </c>
      <c r="K187" s="245">
        <f t="shared" si="13"/>
        <v>0</v>
      </c>
      <c r="L187" s="245">
        <f t="shared" si="13"/>
        <v>0</v>
      </c>
      <c r="M187" s="245">
        <f t="shared" si="13"/>
        <v>0</v>
      </c>
      <c r="N187" s="245">
        <f t="shared" si="13"/>
        <v>0</v>
      </c>
      <c r="O187" s="245">
        <f t="shared" si="13"/>
        <v>0</v>
      </c>
      <c r="P187" s="245">
        <f t="shared" si="13"/>
        <v>0</v>
      </c>
      <c r="Q187" s="245">
        <f t="shared" si="13"/>
        <v>0</v>
      </c>
      <c r="R187" s="245">
        <f t="shared" si="13"/>
        <v>0</v>
      </c>
      <c r="S187" s="475">
        <f t="shared" si="13"/>
        <v>0</v>
      </c>
      <c r="T187" s="2"/>
      <c r="U187" s="2"/>
    </row>
    <row r="188" spans="1:21" ht="15.5" thickTop="1" thickBot="1" x14ac:dyDescent="0.4">
      <c r="A188" s="3"/>
      <c r="B188" s="766"/>
      <c r="C188" s="766"/>
      <c r="D188" s="766"/>
      <c r="E188" s="767"/>
      <c r="F188" s="768"/>
      <c r="G188" s="244" t="s">
        <v>158</v>
      </c>
      <c r="H188" s="489">
        <f t="shared" ref="H188:S188" si="14">H119</f>
        <v>0.36</v>
      </c>
      <c r="I188" s="489">
        <f t="shared" si="14"/>
        <v>0</v>
      </c>
      <c r="J188" s="245">
        <f t="shared" si="14"/>
        <v>0</v>
      </c>
      <c r="K188" s="245">
        <f t="shared" si="14"/>
        <v>0</v>
      </c>
      <c r="L188" s="245">
        <f t="shared" si="14"/>
        <v>0</v>
      </c>
      <c r="M188" s="245">
        <f t="shared" si="14"/>
        <v>0</v>
      </c>
      <c r="N188" s="245">
        <f t="shared" si="14"/>
        <v>0</v>
      </c>
      <c r="O188" s="245">
        <f t="shared" si="14"/>
        <v>0</v>
      </c>
      <c r="P188" s="245">
        <f t="shared" si="14"/>
        <v>0</v>
      </c>
      <c r="Q188" s="245">
        <f t="shared" si="14"/>
        <v>0</v>
      </c>
      <c r="R188" s="245">
        <f t="shared" si="14"/>
        <v>0</v>
      </c>
      <c r="S188" s="475">
        <f t="shared" si="14"/>
        <v>0</v>
      </c>
      <c r="T188" s="2"/>
      <c r="U188" s="2"/>
    </row>
    <row r="189" spans="1:21" ht="15.5" thickTop="1" thickBot="1" x14ac:dyDescent="0.4">
      <c r="A189" s="3"/>
      <c r="B189" s="761" t="str">
        <f>IF(ISBLANK(B120),"",(B120))</f>
        <v>TB O 4: Índice de éxito del tratamiento (casos de tuberculosis resistente a la rifampicina y/o tuberculosis multirresistente confirmados en laboratorio): Porcentaje de casos de tuberculosis resistente a la rifampicina y/o tuberculosis multirresistente tratados con éxito (curados y con tratamiento completo) entre todos los incluidos en el tratamiento contra la tuberculosis de segunda línea durante el año de evaluación</v>
      </c>
      <c r="C189" s="761"/>
      <c r="D189" s="761"/>
      <c r="E189" s="762" t="str">
        <f>IF(ISBLANK(E120),"",(E120))</f>
        <v>TB O - 4</v>
      </c>
      <c r="F189" s="764" t="str">
        <f>IF(ISBLANK(F120),"",(F120))</f>
        <v/>
      </c>
      <c r="G189" s="243" t="s">
        <v>157</v>
      </c>
      <c r="H189" s="488">
        <f t="shared" ref="H189:S189" si="15">H120</f>
        <v>0.69</v>
      </c>
      <c r="I189" s="488">
        <f t="shared" si="15"/>
        <v>0</v>
      </c>
      <c r="J189" s="241">
        <f t="shared" si="15"/>
        <v>0</v>
      </c>
      <c r="K189" s="241">
        <f t="shared" si="15"/>
        <v>0</v>
      </c>
      <c r="L189" s="241">
        <f t="shared" si="15"/>
        <v>0</v>
      </c>
      <c r="M189" s="241">
        <f t="shared" si="15"/>
        <v>0</v>
      </c>
      <c r="N189" s="241">
        <f t="shared" si="15"/>
        <v>0</v>
      </c>
      <c r="O189" s="241">
        <f t="shared" si="15"/>
        <v>0</v>
      </c>
      <c r="P189" s="241">
        <f t="shared" si="15"/>
        <v>0</v>
      </c>
      <c r="Q189" s="241">
        <f t="shared" si="15"/>
        <v>0</v>
      </c>
      <c r="R189" s="241">
        <f t="shared" si="15"/>
        <v>0</v>
      </c>
      <c r="S189" s="474">
        <f t="shared" si="15"/>
        <v>0</v>
      </c>
      <c r="T189" s="2"/>
      <c r="U189" s="2"/>
    </row>
    <row r="190" spans="1:21" ht="15.5" thickTop="1" thickBot="1" x14ac:dyDescent="0.4">
      <c r="A190" s="3"/>
      <c r="B190" s="761"/>
      <c r="C190" s="761"/>
      <c r="D190" s="761"/>
      <c r="E190" s="763"/>
      <c r="F190" s="765"/>
      <c r="G190" s="246" t="s">
        <v>158</v>
      </c>
      <c r="H190" s="490">
        <f t="shared" ref="H190:S190" si="16">H121</f>
        <v>0.75</v>
      </c>
      <c r="I190" s="490">
        <f t="shared" si="16"/>
        <v>0</v>
      </c>
      <c r="J190" s="247">
        <f t="shared" si="16"/>
        <v>0</v>
      </c>
      <c r="K190" s="247">
        <f t="shared" si="16"/>
        <v>0</v>
      </c>
      <c r="L190" s="247">
        <f t="shared" si="16"/>
        <v>0</v>
      </c>
      <c r="M190" s="247">
        <f t="shared" si="16"/>
        <v>0</v>
      </c>
      <c r="N190" s="247">
        <f t="shared" si="16"/>
        <v>0</v>
      </c>
      <c r="O190" s="247">
        <f t="shared" si="16"/>
        <v>0</v>
      </c>
      <c r="P190" s="247">
        <f t="shared" si="16"/>
        <v>0</v>
      </c>
      <c r="Q190" s="247">
        <f t="shared" si="16"/>
        <v>0</v>
      </c>
      <c r="R190" s="247">
        <f t="shared" si="16"/>
        <v>0</v>
      </c>
      <c r="S190" s="476">
        <f t="shared" si="16"/>
        <v>0</v>
      </c>
      <c r="T190" s="2"/>
      <c r="U190" s="2"/>
    </row>
    <row r="191" spans="1:21" ht="15" thickTop="1" x14ac:dyDescent="0.35">
      <c r="B191" s="102"/>
      <c r="C191" s="102"/>
      <c r="D191" s="102"/>
      <c r="E191" s="102"/>
      <c r="F191" s="102"/>
      <c r="G191" s="102"/>
      <c r="H191" s="491"/>
      <c r="I191" s="491"/>
      <c r="J191" s="102"/>
      <c r="K191" s="102"/>
      <c r="L191" s="102"/>
      <c r="M191" s="102"/>
      <c r="N191" s="104"/>
      <c r="O191" s="104"/>
      <c r="P191" s="102"/>
      <c r="Q191" s="102"/>
      <c r="R191" s="102"/>
    </row>
    <row r="192" spans="1:21" x14ac:dyDescent="0.35">
      <c r="B192" s="102"/>
      <c r="C192" s="102"/>
      <c r="D192" s="102"/>
      <c r="E192" s="102"/>
      <c r="F192" s="102"/>
      <c r="G192" s="102"/>
      <c r="H192" s="491"/>
      <c r="I192" s="491"/>
      <c r="J192" s="102"/>
      <c r="K192" s="102"/>
      <c r="L192" s="102"/>
      <c r="M192" s="102"/>
      <c r="N192" s="104"/>
      <c r="O192" s="104"/>
      <c r="P192" s="102"/>
      <c r="Q192" s="102"/>
      <c r="R192" s="102"/>
    </row>
    <row r="193" spans="2:18" x14ac:dyDescent="0.35">
      <c r="B193" s="102"/>
      <c r="C193" s="102"/>
      <c r="D193" s="102"/>
      <c r="E193" s="102"/>
      <c r="F193" s="102"/>
      <c r="G193" s="102"/>
      <c r="H193" s="491"/>
      <c r="I193" s="491"/>
      <c r="J193" s="102"/>
      <c r="K193" s="102"/>
      <c r="L193" s="102"/>
      <c r="M193" s="102"/>
      <c r="N193" s="104"/>
      <c r="O193" s="104"/>
      <c r="P193" s="102"/>
      <c r="Q193" s="102"/>
      <c r="R193" s="102"/>
    </row>
    <row r="194" spans="2:18" x14ac:dyDescent="0.35">
      <c r="B194" s="102"/>
      <c r="C194" s="102"/>
      <c r="D194" s="102"/>
      <c r="E194" s="102"/>
      <c r="F194" s="102"/>
      <c r="G194" s="102"/>
      <c r="H194" s="491"/>
      <c r="I194" s="491"/>
      <c r="J194" s="102"/>
      <c r="K194" s="102"/>
      <c r="L194" s="102"/>
      <c r="M194" s="102"/>
      <c r="N194" s="104"/>
      <c r="O194" s="104"/>
      <c r="P194" s="102"/>
      <c r="Q194" s="102"/>
      <c r="R194" s="102"/>
    </row>
    <row r="195" spans="2:18" x14ac:dyDescent="0.35">
      <c r="B195" s="102"/>
      <c r="C195" s="102"/>
      <c r="D195" s="102"/>
      <c r="E195" s="102"/>
      <c r="F195" s="102"/>
      <c r="G195" s="102"/>
      <c r="H195" s="491"/>
      <c r="I195" s="491"/>
      <c r="J195" s="102"/>
      <c r="K195" s="102"/>
      <c r="L195" s="102"/>
      <c r="M195" s="102"/>
      <c r="N195" s="104"/>
      <c r="O195" s="104"/>
      <c r="P195" s="102"/>
      <c r="Q195" s="102"/>
      <c r="R195" s="102"/>
    </row>
    <row r="196" spans="2:18" x14ac:dyDescent="0.35">
      <c r="B196" s="102"/>
      <c r="C196" s="102"/>
      <c r="D196" s="102"/>
      <c r="E196" s="102"/>
      <c r="F196" s="102"/>
      <c r="G196" s="102"/>
      <c r="H196" s="491"/>
      <c r="I196" s="491"/>
      <c r="J196" s="102"/>
      <c r="K196" s="102"/>
      <c r="L196" s="102"/>
      <c r="M196" s="102"/>
      <c r="N196" s="104"/>
      <c r="O196" s="104"/>
      <c r="P196" s="102"/>
      <c r="Q196" s="102"/>
      <c r="R196" s="102"/>
    </row>
    <row r="197" spans="2:18" x14ac:dyDescent="0.35">
      <c r="B197" s="102"/>
      <c r="C197" s="102"/>
      <c r="D197" s="102"/>
      <c r="E197" s="102"/>
      <c r="F197" s="102"/>
      <c r="G197" s="102"/>
      <c r="H197" s="491"/>
      <c r="I197" s="491"/>
      <c r="J197" s="102"/>
      <c r="K197" s="102"/>
      <c r="L197" s="102"/>
      <c r="M197" s="102"/>
      <c r="N197" s="104"/>
      <c r="O197" s="104"/>
      <c r="P197" s="102"/>
      <c r="Q197" s="102"/>
      <c r="R197" s="102"/>
    </row>
    <row r="198" spans="2:18" x14ac:dyDescent="0.35">
      <c r="B198" s="102"/>
      <c r="C198" s="102"/>
      <c r="D198" s="102"/>
      <c r="E198" s="102"/>
      <c r="F198" s="102"/>
      <c r="G198" s="102"/>
      <c r="H198" s="491"/>
      <c r="I198" s="491"/>
      <c r="J198" s="102"/>
      <c r="K198" s="102"/>
      <c r="L198" s="102"/>
      <c r="M198" s="102"/>
      <c r="N198" s="104"/>
      <c r="O198" s="104"/>
      <c r="P198" s="102"/>
      <c r="Q198" s="102"/>
      <c r="R198" s="102"/>
    </row>
    <row r="199" spans="2:18" x14ac:dyDescent="0.35">
      <c r="B199" s="102"/>
      <c r="C199" s="102"/>
      <c r="D199" s="102"/>
      <c r="E199" s="102"/>
      <c r="F199" s="102"/>
      <c r="G199" s="102"/>
      <c r="H199" s="491"/>
      <c r="I199" s="491"/>
      <c r="J199" s="102"/>
      <c r="K199" s="102"/>
      <c r="L199" s="102"/>
      <c r="M199" s="102"/>
      <c r="N199" s="104"/>
      <c r="O199" s="104"/>
      <c r="P199" s="102"/>
      <c r="Q199" s="102"/>
      <c r="R199" s="102"/>
    </row>
    <row r="200" spans="2:18" x14ac:dyDescent="0.35">
      <c r="B200" s="102"/>
      <c r="C200" s="102"/>
      <c r="D200" s="102"/>
      <c r="E200" s="102"/>
      <c r="F200" s="102"/>
      <c r="G200" s="102"/>
      <c r="H200" s="491"/>
      <c r="I200" s="491"/>
      <c r="J200" s="102"/>
      <c r="K200" s="102"/>
      <c r="L200" s="102"/>
      <c r="M200" s="102"/>
      <c r="N200" s="104"/>
      <c r="O200" s="104"/>
      <c r="P200" s="102"/>
      <c r="Q200" s="102"/>
      <c r="R200" s="102"/>
    </row>
    <row r="201" spans="2:18" x14ac:dyDescent="0.35">
      <c r="B201" s="102"/>
      <c r="C201" s="102"/>
      <c r="D201" s="102"/>
      <c r="E201" s="102"/>
      <c r="F201" s="102"/>
      <c r="G201" s="102"/>
      <c r="H201" s="491"/>
      <c r="I201" s="491"/>
      <c r="J201" s="102"/>
      <c r="K201" s="102"/>
      <c r="L201" s="102"/>
      <c r="M201" s="102"/>
      <c r="N201" s="104"/>
      <c r="O201" s="104"/>
      <c r="P201" s="102"/>
      <c r="Q201" s="102"/>
      <c r="R201" s="102"/>
    </row>
    <row r="202" spans="2:18" x14ac:dyDescent="0.35">
      <c r="B202" s="102"/>
      <c r="C202" s="102"/>
      <c r="D202" s="102"/>
      <c r="E202" s="102"/>
      <c r="F202" s="102"/>
      <c r="G202" s="102"/>
      <c r="H202" s="491"/>
      <c r="I202" s="491"/>
      <c r="J202" s="102"/>
      <c r="K202" s="102"/>
      <c r="L202" s="102"/>
      <c r="M202" s="102"/>
      <c r="N202" s="104"/>
      <c r="O202" s="104"/>
      <c r="P202" s="102"/>
      <c r="Q202" s="102"/>
      <c r="R202" s="102"/>
    </row>
    <row r="203" spans="2:18" x14ac:dyDescent="0.35">
      <c r="B203" s="102"/>
      <c r="C203" s="102"/>
      <c r="D203" s="102"/>
      <c r="E203" s="102"/>
      <c r="F203" s="102"/>
      <c r="G203" s="102"/>
      <c r="H203" s="491"/>
      <c r="I203" s="491"/>
      <c r="J203" s="102"/>
      <c r="K203" s="102"/>
      <c r="L203" s="102"/>
      <c r="M203" s="102"/>
      <c r="N203" s="104"/>
      <c r="O203" s="104"/>
      <c r="P203" s="102"/>
      <c r="Q203" s="102"/>
      <c r="R203" s="102"/>
    </row>
    <row r="204" spans="2:18" x14ac:dyDescent="0.35">
      <c r="B204" s="102"/>
      <c r="C204" s="102"/>
      <c r="D204" s="102"/>
      <c r="E204" s="102"/>
      <c r="F204" s="102"/>
      <c r="G204" s="102"/>
      <c r="H204" s="491"/>
      <c r="I204" s="491"/>
      <c r="J204" s="102"/>
      <c r="K204" s="102"/>
      <c r="L204" s="102"/>
      <c r="M204" s="102"/>
      <c r="N204" s="104"/>
      <c r="O204" s="104"/>
      <c r="P204" s="102"/>
      <c r="Q204" s="102"/>
      <c r="R204" s="102"/>
    </row>
    <row r="205" spans="2:18" x14ac:dyDescent="0.35">
      <c r="B205" s="102"/>
      <c r="C205" s="102"/>
      <c r="D205" s="102"/>
      <c r="E205" s="102"/>
      <c r="F205" s="102"/>
      <c r="G205" s="102"/>
      <c r="H205" s="491"/>
      <c r="I205" s="491"/>
      <c r="J205" s="102"/>
      <c r="K205" s="102"/>
      <c r="L205" s="102"/>
      <c r="M205" s="102"/>
      <c r="N205" s="104"/>
      <c r="O205" s="104"/>
      <c r="P205" s="102"/>
      <c r="Q205" s="102"/>
      <c r="R205" s="102"/>
    </row>
    <row r="206" spans="2:18" x14ac:dyDescent="0.35">
      <c r="B206" s="102"/>
      <c r="C206" s="102"/>
      <c r="D206" s="102"/>
      <c r="E206" s="102"/>
      <c r="F206" s="102"/>
      <c r="G206" s="102"/>
      <c r="H206" s="491"/>
      <c r="I206" s="491"/>
      <c r="J206" s="102"/>
      <c r="K206" s="102"/>
      <c r="L206" s="102"/>
      <c r="M206" s="102"/>
      <c r="N206" s="104"/>
      <c r="O206" s="104"/>
      <c r="P206" s="102"/>
      <c r="Q206" s="102"/>
      <c r="R206" s="102"/>
    </row>
    <row r="207" spans="2:18" x14ac:dyDescent="0.35">
      <c r="B207" s="102"/>
      <c r="C207" s="102"/>
      <c r="D207" s="102"/>
      <c r="E207" s="102"/>
      <c r="F207" s="102"/>
      <c r="G207" s="102"/>
      <c r="H207" s="491"/>
      <c r="I207" s="491"/>
      <c r="J207" s="102"/>
      <c r="K207" s="102"/>
      <c r="L207" s="102"/>
      <c r="M207" s="102"/>
      <c r="N207" s="104"/>
      <c r="O207" s="104"/>
      <c r="P207" s="102"/>
      <c r="Q207" s="102"/>
      <c r="R207" s="102"/>
    </row>
    <row r="208" spans="2:18" x14ac:dyDescent="0.35">
      <c r="B208" s="102"/>
      <c r="C208" s="102"/>
      <c r="D208" s="102"/>
      <c r="E208" s="102"/>
      <c r="F208" s="102"/>
      <c r="G208" s="102"/>
      <c r="H208" s="102"/>
      <c r="I208" s="102"/>
      <c r="J208" s="102"/>
      <c r="K208" s="102"/>
      <c r="L208" s="102"/>
      <c r="M208" s="102"/>
      <c r="N208" s="104"/>
      <c r="O208" s="104"/>
      <c r="P208" s="102"/>
      <c r="Q208" s="102"/>
      <c r="R208" s="102"/>
    </row>
    <row r="209" spans="2:18" x14ac:dyDescent="0.35">
      <c r="B209" s="102"/>
      <c r="C209" s="102"/>
      <c r="D209" s="102"/>
      <c r="E209" s="102"/>
      <c r="F209" s="102"/>
      <c r="G209" s="102"/>
      <c r="H209" s="102"/>
      <c r="I209" s="102"/>
      <c r="J209" s="102"/>
      <c r="K209" s="102"/>
      <c r="L209" s="102"/>
      <c r="M209" s="102"/>
      <c r="N209" s="104"/>
      <c r="O209" s="104"/>
      <c r="P209" s="102"/>
      <c r="Q209" s="102"/>
      <c r="R209" s="102"/>
    </row>
    <row r="210" spans="2:18" x14ac:dyDescent="0.35">
      <c r="B210" s="102"/>
      <c r="C210" s="102"/>
      <c r="D210" s="102"/>
      <c r="E210" s="102"/>
      <c r="F210" s="102"/>
      <c r="G210" s="102"/>
      <c r="H210" s="102"/>
      <c r="I210" s="102"/>
      <c r="J210" s="102"/>
      <c r="K210" s="102"/>
      <c r="L210" s="102"/>
      <c r="M210" s="102"/>
      <c r="N210" s="104"/>
      <c r="O210" s="104"/>
      <c r="P210" s="102"/>
      <c r="Q210" s="102"/>
      <c r="R210" s="102"/>
    </row>
    <row r="211" spans="2:18" x14ac:dyDescent="0.35">
      <c r="B211" s="102"/>
      <c r="C211" s="102"/>
      <c r="D211" s="102"/>
      <c r="E211" s="102"/>
      <c r="F211" s="102"/>
      <c r="G211" s="102"/>
      <c r="H211" s="102"/>
      <c r="I211" s="102"/>
      <c r="J211" s="102"/>
      <c r="K211" s="102"/>
      <c r="L211" s="102"/>
      <c r="M211" s="102"/>
      <c r="N211" s="104"/>
      <c r="O211" s="104"/>
      <c r="P211" s="102"/>
      <c r="Q211" s="102"/>
      <c r="R211" s="102"/>
    </row>
    <row r="212" spans="2:18" x14ac:dyDescent="0.35">
      <c r="B212" s="102"/>
      <c r="C212" s="102"/>
      <c r="D212" s="102"/>
      <c r="E212" s="102"/>
      <c r="F212" s="102"/>
      <c r="G212" s="102"/>
      <c r="H212" s="102"/>
      <c r="I212" s="102"/>
      <c r="J212" s="102"/>
      <c r="K212" s="102"/>
      <c r="L212" s="102"/>
      <c r="M212" s="102"/>
      <c r="N212" s="104"/>
      <c r="O212" s="104"/>
      <c r="P212" s="102"/>
      <c r="Q212" s="102"/>
      <c r="R212" s="102"/>
    </row>
    <row r="213" spans="2:18" x14ac:dyDescent="0.35">
      <c r="B213" s="102"/>
      <c r="C213" s="102"/>
      <c r="D213" s="102"/>
      <c r="E213" s="102"/>
      <c r="F213" s="102"/>
      <c r="G213" s="102"/>
      <c r="H213" s="102"/>
      <c r="I213" s="102"/>
      <c r="J213" s="102"/>
      <c r="K213" s="102"/>
      <c r="L213" s="102"/>
      <c r="M213" s="102"/>
      <c r="N213" s="104"/>
      <c r="O213" s="104"/>
      <c r="P213" s="102"/>
      <c r="Q213" s="102"/>
      <c r="R213" s="102"/>
    </row>
    <row r="214" spans="2:18" x14ac:dyDescent="0.35">
      <c r="B214" s="102"/>
      <c r="C214" s="102"/>
      <c r="D214" s="102"/>
      <c r="E214" s="102"/>
      <c r="F214" s="102"/>
      <c r="G214" s="102"/>
      <c r="H214" s="102"/>
      <c r="I214" s="102"/>
      <c r="J214" s="102"/>
      <c r="K214" s="102"/>
      <c r="L214" s="102"/>
      <c r="M214" s="102"/>
      <c r="N214" s="104"/>
      <c r="O214" s="104"/>
      <c r="P214" s="102"/>
      <c r="Q214" s="102"/>
      <c r="R214" s="102"/>
    </row>
    <row r="215" spans="2:18" x14ac:dyDescent="0.35">
      <c r="B215" s="102"/>
      <c r="C215" s="102"/>
      <c r="D215" s="102"/>
      <c r="E215" s="102"/>
      <c r="F215" s="102"/>
      <c r="G215" s="102"/>
      <c r="H215" s="102"/>
      <c r="I215" s="102"/>
      <c r="J215" s="102"/>
      <c r="K215" s="102"/>
      <c r="L215" s="102"/>
      <c r="M215" s="102"/>
      <c r="N215" s="104"/>
      <c r="O215" s="104"/>
      <c r="P215" s="102"/>
      <c r="Q215" s="102"/>
      <c r="R215" s="102"/>
    </row>
    <row r="216" spans="2:18" x14ac:dyDescent="0.35">
      <c r="B216" s="102"/>
      <c r="C216" s="102"/>
      <c r="D216" s="102"/>
      <c r="E216" s="102"/>
      <c r="F216" s="102"/>
      <c r="G216" s="102"/>
      <c r="H216" s="102"/>
      <c r="I216" s="102"/>
      <c r="J216" s="102"/>
      <c r="K216" s="102"/>
      <c r="L216" s="102"/>
      <c r="M216" s="102"/>
      <c r="N216" s="104"/>
      <c r="O216" s="104"/>
      <c r="P216" s="102"/>
      <c r="Q216" s="102"/>
      <c r="R216" s="102"/>
    </row>
    <row r="217" spans="2:18" x14ac:dyDescent="0.35">
      <c r="B217" s="102"/>
      <c r="C217" s="102"/>
      <c r="D217" s="102"/>
      <c r="E217" s="102"/>
      <c r="F217" s="102"/>
      <c r="G217" s="102"/>
      <c r="H217" s="102"/>
      <c r="I217" s="102"/>
      <c r="J217" s="102"/>
      <c r="K217" s="102"/>
      <c r="L217" s="102"/>
      <c r="M217" s="102"/>
      <c r="N217" s="104"/>
      <c r="O217" s="104"/>
      <c r="P217" s="102"/>
      <c r="Q217" s="102"/>
      <c r="R217" s="102"/>
    </row>
    <row r="218" spans="2:18" x14ac:dyDescent="0.35">
      <c r="B218" s="102"/>
      <c r="C218" s="102"/>
      <c r="D218" s="102"/>
      <c r="E218" s="102"/>
      <c r="F218" s="102"/>
      <c r="G218" s="102"/>
      <c r="H218" s="102"/>
      <c r="I218" s="102"/>
      <c r="J218" s="102"/>
      <c r="K218" s="102"/>
      <c r="L218" s="102"/>
      <c r="M218" s="102"/>
      <c r="N218" s="104"/>
      <c r="O218" s="104"/>
      <c r="P218" s="102"/>
      <c r="Q218" s="102"/>
      <c r="R218" s="102"/>
    </row>
    <row r="219" spans="2:18" x14ac:dyDescent="0.35">
      <c r="B219" s="102"/>
      <c r="C219" s="102"/>
      <c r="D219" s="102"/>
      <c r="E219" s="102"/>
      <c r="F219" s="102"/>
      <c r="G219" s="102"/>
      <c r="H219" s="102"/>
      <c r="I219" s="102"/>
      <c r="J219" s="102"/>
      <c r="K219" s="102"/>
      <c r="L219" s="102"/>
      <c r="M219" s="102"/>
      <c r="N219" s="104"/>
      <c r="O219" s="104"/>
      <c r="P219" s="102"/>
      <c r="Q219" s="102"/>
      <c r="R219" s="102"/>
    </row>
    <row r="220" spans="2:18" x14ac:dyDescent="0.35">
      <c r="B220" s="102"/>
      <c r="C220" s="102"/>
      <c r="D220" s="102"/>
      <c r="E220" s="102"/>
      <c r="F220" s="102"/>
      <c r="G220" s="102"/>
      <c r="H220" s="102"/>
      <c r="I220" s="102"/>
      <c r="J220" s="102"/>
      <c r="K220" s="102"/>
      <c r="L220" s="102"/>
      <c r="M220" s="102"/>
      <c r="N220" s="104"/>
      <c r="O220" s="104"/>
      <c r="P220" s="102"/>
      <c r="Q220" s="102"/>
      <c r="R220" s="102"/>
    </row>
    <row r="221" spans="2:18" x14ac:dyDescent="0.35">
      <c r="B221" s="102"/>
      <c r="C221" s="102"/>
      <c r="D221" s="102"/>
      <c r="E221" s="102"/>
      <c r="F221" s="102"/>
      <c r="G221" s="102"/>
      <c r="H221" s="102"/>
      <c r="I221" s="102"/>
      <c r="J221" s="102"/>
      <c r="K221" s="102"/>
      <c r="L221" s="102"/>
      <c r="M221" s="102"/>
      <c r="N221" s="104"/>
      <c r="O221" s="104"/>
      <c r="P221" s="102"/>
      <c r="Q221" s="102"/>
      <c r="R221" s="102"/>
    </row>
    <row r="222" spans="2:18" x14ac:dyDescent="0.35">
      <c r="B222" s="102"/>
      <c r="C222" s="102"/>
      <c r="D222" s="102"/>
      <c r="E222" s="102"/>
      <c r="F222" s="102"/>
      <c r="G222" s="102"/>
      <c r="H222" s="102"/>
      <c r="I222" s="102"/>
      <c r="J222" s="102"/>
      <c r="K222" s="102"/>
      <c r="L222" s="102"/>
      <c r="M222" s="102"/>
      <c r="N222" s="104"/>
      <c r="O222" s="104"/>
      <c r="P222" s="102"/>
      <c r="Q222" s="102"/>
      <c r="R222" s="102"/>
    </row>
    <row r="223" spans="2:18" x14ac:dyDescent="0.35">
      <c r="B223" s="102"/>
      <c r="C223" s="102"/>
      <c r="D223" s="102"/>
      <c r="E223" s="102"/>
      <c r="F223" s="102"/>
      <c r="G223" s="102"/>
      <c r="H223" s="102"/>
      <c r="I223" s="102"/>
      <c r="J223" s="102"/>
      <c r="K223" s="102"/>
      <c r="L223" s="102"/>
      <c r="M223" s="102"/>
      <c r="N223" s="104"/>
      <c r="O223" s="104"/>
      <c r="P223" s="102"/>
      <c r="Q223" s="102"/>
      <c r="R223" s="102"/>
    </row>
    <row r="224" spans="2:18" x14ac:dyDescent="0.35">
      <c r="B224" s="102"/>
      <c r="C224" s="102"/>
      <c r="D224" s="102"/>
      <c r="E224" s="102"/>
      <c r="F224" s="102"/>
      <c r="G224" s="102"/>
      <c r="H224" s="102"/>
      <c r="I224" s="102"/>
      <c r="J224" s="102"/>
      <c r="K224" s="102"/>
      <c r="L224" s="102"/>
      <c r="M224" s="102"/>
      <c r="N224" s="104"/>
      <c r="O224" s="104"/>
      <c r="P224" s="102"/>
      <c r="Q224" s="102"/>
      <c r="R224" s="102"/>
    </row>
    <row r="225" spans="2:18" x14ac:dyDescent="0.35">
      <c r="B225" s="102"/>
      <c r="C225" s="102"/>
      <c r="D225" s="102"/>
      <c r="E225" s="102"/>
      <c r="F225" s="102"/>
      <c r="G225" s="102"/>
      <c r="H225" s="102"/>
      <c r="I225" s="102"/>
      <c r="J225" s="102"/>
      <c r="K225" s="102"/>
      <c r="L225" s="102"/>
      <c r="M225" s="102"/>
      <c r="N225" s="104"/>
      <c r="O225" s="104"/>
      <c r="P225" s="102"/>
      <c r="Q225" s="102"/>
      <c r="R225" s="102"/>
    </row>
    <row r="226" spans="2:18" x14ac:dyDescent="0.35">
      <c r="B226" s="102"/>
      <c r="C226" s="102"/>
      <c r="D226" s="102"/>
      <c r="E226" s="102"/>
      <c r="F226" s="102"/>
      <c r="G226" s="102"/>
      <c r="H226" s="102"/>
      <c r="I226" s="102"/>
      <c r="J226" s="102"/>
      <c r="K226" s="102"/>
      <c r="L226" s="102"/>
      <c r="M226" s="102"/>
      <c r="N226" s="104"/>
      <c r="O226" s="104"/>
      <c r="P226" s="102"/>
      <c r="Q226" s="102"/>
      <c r="R226" s="102"/>
    </row>
    <row r="227" spans="2:18" x14ac:dyDescent="0.35">
      <c r="B227" s="102"/>
      <c r="C227" s="102"/>
      <c r="D227" s="102"/>
      <c r="E227" s="102"/>
      <c r="F227" s="102"/>
      <c r="G227" s="102"/>
      <c r="H227" s="102"/>
      <c r="I227" s="102"/>
      <c r="J227" s="102"/>
      <c r="K227" s="102"/>
      <c r="L227" s="102"/>
      <c r="M227" s="102"/>
      <c r="N227" s="104"/>
      <c r="O227" s="104"/>
      <c r="P227" s="102"/>
      <c r="Q227" s="102"/>
      <c r="R227" s="102"/>
    </row>
    <row r="228" spans="2:18" x14ac:dyDescent="0.35">
      <c r="B228" s="102"/>
      <c r="C228" s="102"/>
      <c r="D228" s="102"/>
      <c r="E228" s="102"/>
      <c r="F228" s="102"/>
      <c r="G228" s="102"/>
      <c r="H228" s="102"/>
      <c r="I228" s="102"/>
      <c r="J228" s="102"/>
      <c r="K228" s="102"/>
      <c r="L228" s="102"/>
      <c r="M228" s="102"/>
      <c r="N228" s="104"/>
      <c r="O228" s="104"/>
      <c r="P228" s="102"/>
      <c r="Q228" s="102"/>
      <c r="R228" s="102"/>
    </row>
    <row r="229" spans="2:18" x14ac:dyDescent="0.35">
      <c r="B229" s="102"/>
      <c r="C229" s="102"/>
      <c r="D229" s="102"/>
      <c r="E229" s="102"/>
      <c r="F229" s="102"/>
      <c r="G229" s="102"/>
      <c r="H229" s="102"/>
      <c r="I229" s="102"/>
      <c r="J229" s="102"/>
      <c r="K229" s="102"/>
      <c r="L229" s="102"/>
      <c r="M229" s="102"/>
      <c r="N229" s="104"/>
      <c r="O229" s="104"/>
      <c r="P229" s="102"/>
      <c r="Q229" s="102"/>
      <c r="R229" s="102"/>
    </row>
    <row r="230" spans="2:18" x14ac:dyDescent="0.35">
      <c r="B230" s="102"/>
      <c r="C230" s="102"/>
      <c r="D230" s="102"/>
      <c r="E230" s="102"/>
      <c r="F230" s="102"/>
      <c r="G230" s="102"/>
      <c r="H230" s="102"/>
      <c r="I230" s="102"/>
      <c r="J230" s="102"/>
      <c r="K230" s="102"/>
      <c r="L230" s="102"/>
      <c r="M230" s="102"/>
      <c r="N230" s="104"/>
      <c r="O230" s="104"/>
      <c r="P230" s="102"/>
      <c r="Q230" s="102"/>
      <c r="R230" s="102"/>
    </row>
    <row r="231" spans="2:18" x14ac:dyDescent="0.35">
      <c r="B231" s="102"/>
      <c r="C231" s="102"/>
      <c r="D231" s="102"/>
      <c r="E231" s="102"/>
      <c r="F231" s="102"/>
      <c r="G231" s="102"/>
      <c r="H231" s="102"/>
      <c r="I231" s="102"/>
      <c r="J231" s="102"/>
      <c r="K231" s="102"/>
      <c r="L231" s="102"/>
      <c r="M231" s="102"/>
      <c r="N231" s="104"/>
      <c r="O231" s="104"/>
      <c r="P231" s="102"/>
      <c r="Q231" s="102"/>
      <c r="R231" s="102"/>
    </row>
    <row r="232" spans="2:18" x14ac:dyDescent="0.35">
      <c r="B232" s="102"/>
      <c r="C232" s="102"/>
      <c r="D232" s="102"/>
      <c r="E232" s="102"/>
      <c r="F232" s="102"/>
      <c r="G232" s="102"/>
      <c r="H232" s="102"/>
      <c r="I232" s="102"/>
      <c r="J232" s="102"/>
      <c r="K232" s="102"/>
      <c r="L232" s="102"/>
      <c r="M232" s="102"/>
      <c r="N232" s="104"/>
      <c r="O232" s="104"/>
      <c r="P232" s="102"/>
      <c r="Q232" s="102"/>
      <c r="R232" s="102"/>
    </row>
    <row r="233" spans="2:18" x14ac:dyDescent="0.35">
      <c r="B233" s="102"/>
      <c r="C233" s="102"/>
      <c r="D233" s="102"/>
      <c r="E233" s="102"/>
      <c r="F233" s="102"/>
      <c r="G233" s="102"/>
      <c r="H233" s="102"/>
      <c r="I233" s="102"/>
      <c r="J233" s="102"/>
      <c r="K233" s="102"/>
      <c r="L233" s="102"/>
      <c r="M233" s="102"/>
      <c r="N233" s="104"/>
      <c r="O233" s="104"/>
      <c r="P233" s="102"/>
      <c r="Q233" s="102"/>
      <c r="R233" s="102"/>
    </row>
    <row r="234" spans="2:18" x14ac:dyDescent="0.35">
      <c r="B234" s="102"/>
      <c r="C234" s="102"/>
      <c r="D234" s="102"/>
      <c r="E234" s="102"/>
      <c r="F234" s="102"/>
      <c r="G234" s="102"/>
      <c r="H234" s="102"/>
      <c r="I234" s="102"/>
      <c r="J234" s="102"/>
      <c r="K234" s="102"/>
      <c r="L234" s="102"/>
      <c r="M234" s="102"/>
      <c r="N234" s="104"/>
      <c r="O234" s="104"/>
      <c r="P234" s="102"/>
      <c r="Q234" s="102"/>
      <c r="R234" s="102"/>
    </row>
    <row r="235" spans="2:18" x14ac:dyDescent="0.35">
      <c r="B235" s="102"/>
      <c r="C235" s="102"/>
      <c r="D235" s="102"/>
      <c r="E235" s="102"/>
      <c r="F235" s="102"/>
      <c r="G235" s="102"/>
      <c r="H235" s="102"/>
      <c r="I235" s="102"/>
      <c r="J235" s="102"/>
      <c r="K235" s="102"/>
      <c r="L235" s="102"/>
      <c r="M235" s="102"/>
      <c r="N235" s="104"/>
      <c r="O235" s="104"/>
      <c r="P235" s="102"/>
      <c r="Q235" s="102"/>
      <c r="R235" s="102"/>
    </row>
    <row r="236" spans="2:18" x14ac:dyDescent="0.35">
      <c r="B236" s="102"/>
      <c r="C236" s="102"/>
      <c r="D236" s="102"/>
      <c r="E236" s="102"/>
      <c r="F236" s="102"/>
      <c r="G236" s="102"/>
      <c r="H236" s="102"/>
      <c r="I236" s="102"/>
      <c r="J236" s="102"/>
      <c r="K236" s="102"/>
      <c r="L236" s="102"/>
      <c r="M236" s="102"/>
      <c r="N236" s="104"/>
      <c r="O236" s="104"/>
      <c r="P236" s="102"/>
      <c r="Q236" s="102"/>
      <c r="R236" s="102"/>
    </row>
    <row r="237" spans="2:18" x14ac:dyDescent="0.35">
      <c r="B237" s="102"/>
      <c r="C237" s="102"/>
      <c r="D237" s="102"/>
      <c r="E237" s="102"/>
      <c r="F237" s="102"/>
      <c r="G237" s="102"/>
      <c r="H237" s="102"/>
      <c r="I237" s="102"/>
      <c r="J237" s="102"/>
      <c r="K237" s="102"/>
      <c r="L237" s="102"/>
      <c r="M237" s="102"/>
      <c r="N237" s="104"/>
      <c r="O237" s="104"/>
      <c r="P237" s="102"/>
      <c r="Q237" s="102"/>
      <c r="R237" s="102"/>
    </row>
    <row r="238" spans="2:18" x14ac:dyDescent="0.35">
      <c r="B238" s="102"/>
      <c r="C238" s="102"/>
      <c r="D238" s="102"/>
      <c r="E238" s="102"/>
      <c r="F238" s="102"/>
      <c r="G238" s="102"/>
      <c r="H238" s="102"/>
      <c r="I238" s="102"/>
      <c r="J238" s="102"/>
      <c r="K238" s="102"/>
      <c r="L238" s="102"/>
      <c r="M238" s="102"/>
      <c r="N238" s="104"/>
      <c r="O238" s="104"/>
      <c r="P238" s="102"/>
      <c r="Q238" s="102"/>
      <c r="R238" s="102"/>
    </row>
    <row r="239" spans="2:18" x14ac:dyDescent="0.35">
      <c r="B239" s="102"/>
      <c r="C239" s="102"/>
      <c r="D239" s="102"/>
      <c r="E239" s="102"/>
      <c r="F239" s="102"/>
      <c r="G239" s="102"/>
      <c r="H239" s="102"/>
      <c r="I239" s="102"/>
      <c r="J239" s="102"/>
      <c r="K239" s="102"/>
      <c r="L239" s="102"/>
      <c r="M239" s="102"/>
      <c r="N239" s="104"/>
      <c r="O239" s="104"/>
      <c r="P239" s="102"/>
      <c r="Q239" s="102"/>
      <c r="R239" s="102"/>
    </row>
    <row r="240" spans="2:18" x14ac:dyDescent="0.35">
      <c r="B240" s="102"/>
      <c r="C240" s="102"/>
      <c r="D240" s="102"/>
      <c r="E240" s="102"/>
      <c r="F240" s="102"/>
      <c r="G240" s="102"/>
      <c r="H240" s="102"/>
      <c r="I240" s="102"/>
      <c r="J240" s="102"/>
      <c r="K240" s="102"/>
      <c r="L240" s="102"/>
      <c r="M240" s="102"/>
      <c r="N240" s="104"/>
      <c r="O240" s="104"/>
      <c r="P240" s="102"/>
      <c r="Q240" s="102"/>
      <c r="R240" s="102"/>
    </row>
    <row r="241" spans="2:18" x14ac:dyDescent="0.35">
      <c r="B241" s="102"/>
      <c r="C241" s="102"/>
      <c r="D241" s="102"/>
      <c r="E241" s="102"/>
      <c r="F241" s="102"/>
      <c r="G241" s="102"/>
      <c r="H241" s="102"/>
      <c r="I241" s="102"/>
      <c r="J241" s="102"/>
      <c r="K241" s="102"/>
      <c r="L241" s="102"/>
      <c r="M241" s="102"/>
      <c r="N241" s="104"/>
      <c r="O241" s="104"/>
      <c r="P241" s="102"/>
      <c r="Q241" s="102"/>
      <c r="R241" s="102"/>
    </row>
    <row r="242" spans="2:18" x14ac:dyDescent="0.35">
      <c r="B242" s="102"/>
      <c r="C242" s="102"/>
      <c r="D242" s="102"/>
      <c r="E242" s="102"/>
      <c r="F242" s="102"/>
      <c r="G242" s="102"/>
      <c r="H242" s="102"/>
      <c r="I242" s="102"/>
      <c r="J242" s="102"/>
      <c r="K242" s="102"/>
      <c r="L242" s="102"/>
      <c r="M242" s="102"/>
      <c r="N242" s="104"/>
      <c r="O242" s="104"/>
      <c r="P242" s="102"/>
      <c r="Q242" s="102"/>
      <c r="R242" s="102"/>
    </row>
    <row r="243" spans="2:18" x14ac:dyDescent="0.35">
      <c r="B243" s="102"/>
      <c r="C243" s="102"/>
      <c r="D243" s="102"/>
      <c r="E243" s="102"/>
      <c r="F243" s="102"/>
      <c r="G243" s="102"/>
      <c r="H243" s="102"/>
      <c r="I243" s="102"/>
      <c r="J243" s="102"/>
      <c r="K243" s="102"/>
      <c r="L243" s="102"/>
      <c r="M243" s="102"/>
      <c r="N243" s="104"/>
      <c r="O243" s="104"/>
      <c r="P243" s="102"/>
      <c r="Q243" s="102"/>
      <c r="R243" s="102"/>
    </row>
    <row r="244" spans="2:18" x14ac:dyDescent="0.35">
      <c r="B244" s="102"/>
      <c r="C244" s="102"/>
      <c r="D244" s="102"/>
      <c r="E244" s="102"/>
      <c r="F244" s="102"/>
      <c r="G244" s="102"/>
      <c r="H244" s="102"/>
      <c r="I244" s="102"/>
      <c r="J244" s="102"/>
      <c r="K244" s="102"/>
      <c r="L244" s="102"/>
      <c r="M244" s="102"/>
      <c r="N244" s="104"/>
      <c r="O244" s="104"/>
      <c r="P244" s="102"/>
      <c r="Q244" s="102"/>
      <c r="R244" s="102"/>
    </row>
    <row r="245" spans="2:18" x14ac:dyDescent="0.35">
      <c r="B245" s="102"/>
      <c r="C245" s="102"/>
      <c r="D245" s="102"/>
      <c r="E245" s="102"/>
      <c r="F245" s="102"/>
      <c r="G245" s="102"/>
      <c r="H245" s="102"/>
      <c r="I245" s="102"/>
      <c r="J245" s="102"/>
      <c r="K245" s="102"/>
      <c r="L245" s="102"/>
      <c r="M245" s="102"/>
      <c r="N245" s="104"/>
      <c r="O245" s="104"/>
      <c r="P245" s="102"/>
      <c r="Q245" s="102"/>
      <c r="R245" s="102"/>
    </row>
    <row r="246" spans="2:18" x14ac:dyDescent="0.35">
      <c r="B246" s="102"/>
      <c r="C246" s="102"/>
      <c r="D246" s="102"/>
      <c r="E246" s="102"/>
      <c r="F246" s="102"/>
      <c r="G246" s="102"/>
      <c r="H246" s="102"/>
      <c r="I246" s="102"/>
      <c r="J246" s="102"/>
      <c r="K246" s="102"/>
      <c r="L246" s="102"/>
      <c r="M246" s="102"/>
      <c r="N246" s="104"/>
      <c r="O246" s="104"/>
      <c r="P246" s="102"/>
      <c r="Q246" s="102"/>
      <c r="R246" s="102"/>
    </row>
    <row r="247" spans="2:18" x14ac:dyDescent="0.35">
      <c r="B247" s="102"/>
      <c r="C247" s="102"/>
      <c r="D247" s="102"/>
      <c r="E247" s="102"/>
      <c r="F247" s="102"/>
      <c r="G247" s="102"/>
      <c r="H247" s="102"/>
      <c r="I247" s="102"/>
      <c r="J247" s="102"/>
      <c r="K247" s="102"/>
      <c r="L247" s="102"/>
      <c r="M247" s="102"/>
      <c r="N247" s="104"/>
      <c r="O247" s="104"/>
      <c r="P247" s="102"/>
      <c r="Q247" s="102"/>
      <c r="R247" s="102"/>
    </row>
    <row r="248" spans="2:18" x14ac:dyDescent="0.35">
      <c r="B248" s="102"/>
      <c r="C248" s="102"/>
      <c r="D248" s="102"/>
      <c r="E248" s="102"/>
      <c r="F248" s="102"/>
      <c r="G248" s="102"/>
      <c r="H248" s="102"/>
      <c r="I248" s="102"/>
      <c r="J248" s="102"/>
      <c r="K248" s="102"/>
      <c r="L248" s="102"/>
      <c r="M248" s="102"/>
      <c r="N248" s="104"/>
      <c r="O248" s="104"/>
      <c r="P248" s="102"/>
      <c r="Q248" s="102"/>
      <c r="R248" s="102"/>
    </row>
    <row r="249" spans="2:18" x14ac:dyDescent="0.35">
      <c r="B249" s="102"/>
      <c r="C249" s="102"/>
      <c r="D249" s="102"/>
      <c r="E249" s="102"/>
      <c r="F249" s="102"/>
      <c r="G249" s="102"/>
      <c r="H249" s="102"/>
      <c r="I249" s="102"/>
      <c r="J249" s="102"/>
      <c r="K249" s="102"/>
      <c r="L249" s="102"/>
      <c r="M249" s="102"/>
      <c r="N249" s="104"/>
      <c r="O249" s="104"/>
      <c r="P249" s="102"/>
      <c r="Q249" s="102"/>
      <c r="R249" s="102"/>
    </row>
    <row r="250" spans="2:18" x14ac:dyDescent="0.35">
      <c r="B250" s="102"/>
      <c r="C250" s="102"/>
      <c r="D250" s="102"/>
      <c r="E250" s="102"/>
      <c r="F250" s="102"/>
      <c r="G250" s="102"/>
      <c r="H250" s="102"/>
      <c r="I250" s="102"/>
      <c r="J250" s="102"/>
      <c r="K250" s="102"/>
      <c r="L250" s="102"/>
      <c r="M250" s="102"/>
      <c r="N250" s="104"/>
      <c r="O250" s="104"/>
      <c r="P250" s="102"/>
      <c r="Q250" s="102"/>
      <c r="R250" s="102"/>
    </row>
    <row r="251" spans="2:18" x14ac:dyDescent="0.35">
      <c r="B251" s="102"/>
      <c r="C251" s="102"/>
      <c r="D251" s="102"/>
      <c r="E251" s="102"/>
      <c r="F251" s="102"/>
      <c r="G251" s="102"/>
      <c r="H251" s="102"/>
      <c r="I251" s="102"/>
      <c r="J251" s="102"/>
      <c r="K251" s="102"/>
      <c r="L251" s="102"/>
      <c r="M251" s="102"/>
      <c r="N251" s="104"/>
      <c r="O251" s="104"/>
      <c r="P251" s="102"/>
      <c r="Q251" s="102"/>
      <c r="R251" s="102"/>
    </row>
    <row r="252" spans="2:18" x14ac:dyDescent="0.35">
      <c r="B252" s="102"/>
      <c r="C252" s="102"/>
      <c r="D252" s="102"/>
      <c r="E252" s="102"/>
      <c r="F252" s="102"/>
      <c r="G252" s="102"/>
      <c r="H252" s="102"/>
      <c r="I252" s="102"/>
      <c r="J252" s="102"/>
      <c r="K252" s="102"/>
      <c r="L252" s="102"/>
      <c r="M252" s="102"/>
      <c r="N252" s="104"/>
      <c r="O252" s="104"/>
      <c r="P252" s="102"/>
      <c r="Q252" s="102"/>
      <c r="R252" s="102"/>
    </row>
    <row r="253" spans="2:18" x14ac:dyDescent="0.35">
      <c r="B253" s="102"/>
      <c r="C253" s="102"/>
      <c r="D253" s="102"/>
      <c r="E253" s="102"/>
      <c r="F253" s="102"/>
      <c r="G253" s="102"/>
      <c r="H253" s="102"/>
      <c r="I253" s="102"/>
      <c r="J253" s="102"/>
      <c r="K253" s="102"/>
      <c r="L253" s="102"/>
      <c r="M253" s="102"/>
      <c r="N253" s="104"/>
      <c r="O253" s="104"/>
      <c r="P253" s="102"/>
      <c r="Q253" s="102"/>
      <c r="R253" s="102"/>
    </row>
    <row r="254" spans="2:18" x14ac:dyDescent="0.35">
      <c r="B254" s="102"/>
      <c r="C254" s="102"/>
      <c r="D254" s="102"/>
      <c r="E254" s="102"/>
      <c r="F254" s="102"/>
      <c r="G254" s="102"/>
      <c r="H254" s="102"/>
      <c r="I254" s="102"/>
      <c r="J254" s="102"/>
      <c r="K254" s="102"/>
      <c r="L254" s="102"/>
      <c r="M254" s="102"/>
      <c r="N254" s="104"/>
      <c r="O254" s="104"/>
      <c r="P254" s="102"/>
      <c r="Q254" s="102"/>
      <c r="R254" s="102"/>
    </row>
    <row r="255" spans="2:18" x14ac:dyDescent="0.35">
      <c r="B255" s="102"/>
      <c r="C255" s="102"/>
      <c r="D255" s="102"/>
      <c r="E255" s="102"/>
      <c r="F255" s="102"/>
      <c r="G255" s="102"/>
      <c r="H255" s="102"/>
      <c r="I255" s="102"/>
      <c r="J255" s="102"/>
      <c r="K255" s="102"/>
      <c r="L255" s="102"/>
      <c r="M255" s="102"/>
      <c r="N255" s="104"/>
      <c r="O255" s="104"/>
      <c r="P255" s="102"/>
      <c r="Q255" s="102"/>
      <c r="R255" s="102"/>
    </row>
    <row r="256" spans="2:18" x14ac:dyDescent="0.35">
      <c r="B256" s="102"/>
      <c r="C256" s="102"/>
      <c r="D256" s="102"/>
      <c r="E256" s="102"/>
      <c r="F256" s="102"/>
      <c r="G256" s="102"/>
      <c r="H256" s="102"/>
      <c r="I256" s="102"/>
      <c r="J256" s="102"/>
      <c r="K256" s="102"/>
      <c r="L256" s="102"/>
      <c r="M256" s="102"/>
      <c r="N256" s="104"/>
      <c r="O256" s="104"/>
      <c r="P256" s="102"/>
      <c r="Q256" s="102"/>
      <c r="R256" s="102"/>
    </row>
    <row r="257" spans="2:18" x14ac:dyDescent="0.35">
      <c r="B257" s="102"/>
      <c r="C257" s="102"/>
      <c r="D257" s="102"/>
      <c r="E257" s="102"/>
      <c r="F257" s="102"/>
      <c r="G257" s="102"/>
      <c r="H257" s="102"/>
      <c r="I257" s="102"/>
      <c r="J257" s="102"/>
      <c r="K257" s="102"/>
      <c r="L257" s="102"/>
      <c r="M257" s="102"/>
      <c r="N257" s="104"/>
      <c r="O257" s="104"/>
      <c r="P257" s="102"/>
      <c r="Q257" s="102"/>
      <c r="R257" s="102"/>
    </row>
    <row r="258" spans="2:18" x14ac:dyDescent="0.35">
      <c r="B258" s="102"/>
      <c r="C258" s="102"/>
      <c r="D258" s="102"/>
      <c r="E258" s="102"/>
      <c r="F258" s="102"/>
      <c r="G258" s="102"/>
      <c r="H258" s="102"/>
      <c r="I258" s="102"/>
      <c r="J258" s="102"/>
      <c r="K258" s="102"/>
      <c r="L258" s="102"/>
      <c r="M258" s="102"/>
      <c r="N258" s="104"/>
      <c r="O258" s="104"/>
      <c r="P258" s="102"/>
      <c r="Q258" s="102"/>
      <c r="R258" s="102"/>
    </row>
    <row r="259" spans="2:18" x14ac:dyDescent="0.35">
      <c r="B259" s="102"/>
      <c r="C259" s="102"/>
      <c r="D259" s="102"/>
      <c r="E259" s="102"/>
      <c r="F259" s="102"/>
      <c r="G259" s="102"/>
      <c r="H259" s="102"/>
      <c r="I259" s="102"/>
      <c r="J259" s="102"/>
      <c r="K259" s="102"/>
      <c r="L259" s="102"/>
      <c r="M259" s="102"/>
      <c r="N259" s="104"/>
      <c r="O259" s="104"/>
      <c r="P259" s="102"/>
      <c r="Q259" s="102"/>
      <c r="R259" s="102"/>
    </row>
    <row r="260" spans="2:18" x14ac:dyDescent="0.35">
      <c r="B260" s="102"/>
      <c r="C260" s="102"/>
      <c r="D260" s="102"/>
      <c r="E260" s="102"/>
      <c r="F260" s="102"/>
      <c r="G260" s="102"/>
      <c r="H260" s="102"/>
      <c r="I260" s="102"/>
      <c r="J260" s="102"/>
      <c r="K260" s="102"/>
      <c r="L260" s="102"/>
      <c r="M260" s="102"/>
      <c r="N260" s="104"/>
      <c r="O260" s="104"/>
      <c r="P260" s="102"/>
      <c r="Q260" s="102"/>
      <c r="R260" s="102"/>
    </row>
    <row r="261" spans="2:18" x14ac:dyDescent="0.35">
      <c r="B261" s="102"/>
      <c r="C261" s="102"/>
      <c r="D261" s="102"/>
      <c r="E261" s="102"/>
      <c r="F261" s="102"/>
      <c r="G261" s="102"/>
      <c r="H261" s="102"/>
      <c r="I261" s="102"/>
      <c r="J261" s="102"/>
      <c r="K261" s="102"/>
      <c r="L261" s="102"/>
      <c r="M261" s="102"/>
      <c r="N261" s="104"/>
      <c r="O261" s="104"/>
      <c r="P261" s="102"/>
      <c r="Q261" s="102"/>
      <c r="R261" s="102"/>
    </row>
    <row r="262" spans="2:18" x14ac:dyDescent="0.35">
      <c r="B262" s="102"/>
      <c r="C262" s="102"/>
      <c r="D262" s="102"/>
      <c r="E262" s="102"/>
      <c r="F262" s="102"/>
      <c r="G262" s="102"/>
      <c r="H262" s="102"/>
      <c r="I262" s="102"/>
      <c r="J262" s="102"/>
      <c r="K262" s="102"/>
      <c r="L262" s="102"/>
      <c r="M262" s="102"/>
      <c r="N262" s="104"/>
      <c r="O262" s="104"/>
      <c r="P262" s="102"/>
      <c r="Q262" s="102"/>
      <c r="R262" s="102"/>
    </row>
    <row r="263" spans="2:18" x14ac:dyDescent="0.35">
      <c r="B263" s="102"/>
      <c r="C263" s="102"/>
      <c r="D263" s="102"/>
      <c r="E263" s="102"/>
      <c r="F263" s="102"/>
      <c r="G263" s="102"/>
      <c r="H263" s="102"/>
      <c r="I263" s="102"/>
      <c r="J263" s="102"/>
      <c r="K263" s="102"/>
      <c r="L263" s="102"/>
      <c r="M263" s="102"/>
      <c r="N263" s="104"/>
      <c r="O263" s="104"/>
      <c r="P263" s="102"/>
      <c r="Q263" s="102"/>
      <c r="R263" s="102"/>
    </row>
    <row r="264" spans="2:18" x14ac:dyDescent="0.35">
      <c r="B264" s="102"/>
      <c r="C264" s="102"/>
      <c r="D264" s="102"/>
      <c r="E264" s="102"/>
      <c r="F264" s="102"/>
      <c r="G264" s="102"/>
      <c r="H264" s="102"/>
      <c r="I264" s="102"/>
      <c r="J264" s="102"/>
      <c r="K264" s="102"/>
      <c r="L264" s="102"/>
      <c r="M264" s="102"/>
      <c r="N264" s="104"/>
      <c r="O264" s="104"/>
      <c r="P264" s="102"/>
      <c r="Q264" s="102"/>
      <c r="R264" s="102"/>
    </row>
    <row r="265" spans="2:18" x14ac:dyDescent="0.35">
      <c r="B265" s="102"/>
      <c r="C265" s="102"/>
      <c r="D265" s="102"/>
      <c r="E265" s="102"/>
      <c r="F265" s="102"/>
      <c r="G265" s="102"/>
      <c r="H265" s="102"/>
      <c r="I265" s="102"/>
      <c r="J265" s="102"/>
      <c r="K265" s="102"/>
      <c r="L265" s="102"/>
      <c r="M265" s="102"/>
      <c r="N265" s="104"/>
      <c r="O265" s="104"/>
      <c r="P265" s="102"/>
      <c r="Q265" s="102"/>
      <c r="R265" s="102"/>
    </row>
    <row r="266" spans="2:18" x14ac:dyDescent="0.35">
      <c r="B266" s="102"/>
      <c r="C266" s="102"/>
      <c r="D266" s="102"/>
      <c r="E266" s="102"/>
      <c r="F266" s="102"/>
      <c r="G266" s="102"/>
      <c r="H266" s="102"/>
      <c r="I266" s="102"/>
      <c r="J266" s="102"/>
      <c r="K266" s="102"/>
      <c r="L266" s="102"/>
      <c r="M266" s="102"/>
      <c r="N266" s="104"/>
      <c r="O266" s="104"/>
      <c r="P266" s="102"/>
      <c r="Q266" s="102"/>
      <c r="R266" s="102"/>
    </row>
    <row r="267" spans="2:18" x14ac:dyDescent="0.35">
      <c r="B267" s="102"/>
      <c r="C267" s="102"/>
      <c r="D267" s="102"/>
      <c r="E267" s="102"/>
      <c r="F267" s="102"/>
      <c r="G267" s="102"/>
      <c r="H267" s="102"/>
      <c r="I267" s="102"/>
      <c r="J267" s="102"/>
      <c r="K267" s="102"/>
      <c r="L267" s="102"/>
      <c r="M267" s="102"/>
      <c r="N267" s="104"/>
      <c r="O267" s="104"/>
      <c r="P267" s="102"/>
      <c r="Q267" s="102"/>
      <c r="R267" s="102"/>
    </row>
    <row r="268" spans="2:18" x14ac:dyDescent="0.35">
      <c r="B268" s="102"/>
      <c r="C268" s="102"/>
      <c r="D268" s="102"/>
      <c r="E268" s="102"/>
      <c r="F268" s="102"/>
      <c r="G268" s="102"/>
      <c r="H268" s="102"/>
      <c r="I268" s="102"/>
      <c r="J268" s="102"/>
      <c r="K268" s="102"/>
      <c r="L268" s="102"/>
      <c r="M268" s="102"/>
      <c r="N268" s="104"/>
      <c r="O268" s="104"/>
      <c r="P268" s="102"/>
      <c r="Q268" s="102"/>
      <c r="R268" s="102"/>
    </row>
    <row r="269" spans="2:18" x14ac:dyDescent="0.35">
      <c r="B269" s="102"/>
      <c r="C269" s="102"/>
      <c r="D269" s="102"/>
      <c r="E269" s="102"/>
      <c r="F269" s="102"/>
      <c r="G269" s="102"/>
      <c r="H269" s="102"/>
      <c r="I269" s="102"/>
      <c r="J269" s="102"/>
      <c r="K269" s="102"/>
      <c r="L269" s="102"/>
      <c r="M269" s="102"/>
      <c r="N269" s="104"/>
      <c r="O269" s="104"/>
      <c r="P269" s="102"/>
      <c r="Q269" s="102"/>
      <c r="R269" s="102"/>
    </row>
    <row r="270" spans="2:18" x14ac:dyDescent="0.35">
      <c r="B270" s="102"/>
      <c r="C270" s="102"/>
      <c r="D270" s="102"/>
      <c r="E270" s="102"/>
      <c r="F270" s="102"/>
      <c r="G270" s="102"/>
      <c r="H270" s="102"/>
      <c r="I270" s="102"/>
      <c r="J270" s="102"/>
      <c r="K270" s="102"/>
      <c r="L270" s="102"/>
      <c r="M270" s="102"/>
      <c r="N270" s="104"/>
      <c r="O270" s="104"/>
      <c r="P270" s="102"/>
      <c r="Q270" s="102"/>
      <c r="R270" s="102"/>
    </row>
    <row r="271" spans="2:18" x14ac:dyDescent="0.35">
      <c r="B271" s="102"/>
      <c r="C271" s="102"/>
      <c r="D271" s="102"/>
      <c r="E271" s="102"/>
      <c r="F271" s="102"/>
      <c r="G271" s="102"/>
      <c r="H271" s="102"/>
      <c r="I271" s="102"/>
      <c r="J271" s="102"/>
      <c r="K271" s="102"/>
      <c r="L271" s="102"/>
      <c r="M271" s="102"/>
      <c r="N271" s="104"/>
      <c r="O271" s="104"/>
      <c r="P271" s="102"/>
      <c r="Q271" s="102"/>
      <c r="R271" s="102"/>
    </row>
    <row r="272" spans="2:18" x14ac:dyDescent="0.35">
      <c r="B272" s="102"/>
      <c r="C272" s="102"/>
      <c r="D272" s="102"/>
      <c r="E272" s="102"/>
      <c r="F272" s="102"/>
      <c r="G272" s="102"/>
      <c r="H272" s="102"/>
      <c r="I272" s="102"/>
      <c r="J272" s="102"/>
      <c r="K272" s="102"/>
      <c r="L272" s="102"/>
      <c r="M272" s="102"/>
      <c r="N272" s="104"/>
      <c r="O272" s="104"/>
      <c r="P272" s="102"/>
      <c r="Q272" s="102"/>
      <c r="R272" s="102"/>
    </row>
    <row r="273" spans="2:18" x14ac:dyDescent="0.35">
      <c r="B273" s="102"/>
      <c r="C273" s="102"/>
      <c r="D273" s="102"/>
      <c r="E273" s="102"/>
      <c r="F273" s="102"/>
      <c r="G273" s="102"/>
      <c r="H273" s="102"/>
      <c r="I273" s="102"/>
      <c r="J273" s="102"/>
      <c r="K273" s="102"/>
      <c r="L273" s="102"/>
      <c r="M273" s="102"/>
      <c r="N273" s="104"/>
      <c r="O273" s="104"/>
      <c r="P273" s="102"/>
      <c r="Q273" s="102"/>
      <c r="R273" s="102"/>
    </row>
    <row r="274" spans="2:18" x14ac:dyDescent="0.35">
      <c r="B274" s="102"/>
      <c r="C274" s="102"/>
      <c r="D274" s="102"/>
      <c r="E274" s="102"/>
      <c r="F274" s="102"/>
      <c r="G274" s="102"/>
      <c r="H274" s="102"/>
      <c r="I274" s="102"/>
      <c r="J274" s="102"/>
      <c r="K274" s="102"/>
      <c r="L274" s="102"/>
      <c r="M274" s="102"/>
      <c r="N274" s="104"/>
      <c r="O274" s="104"/>
      <c r="P274" s="102"/>
      <c r="Q274" s="102"/>
      <c r="R274" s="102"/>
    </row>
    <row r="275" spans="2:18" x14ac:dyDescent="0.35">
      <c r="B275" s="102"/>
      <c r="C275" s="102"/>
      <c r="D275" s="102"/>
      <c r="E275" s="102"/>
      <c r="F275" s="102"/>
      <c r="G275" s="102"/>
      <c r="H275" s="102"/>
      <c r="I275" s="102"/>
      <c r="J275" s="102"/>
      <c r="K275" s="102"/>
      <c r="L275" s="102"/>
      <c r="M275" s="102"/>
      <c r="N275" s="104"/>
      <c r="O275" s="104"/>
      <c r="P275" s="102"/>
      <c r="Q275" s="102"/>
      <c r="R275" s="102"/>
    </row>
    <row r="276" spans="2:18" x14ac:dyDescent="0.35">
      <c r="B276" s="102"/>
      <c r="C276" s="102"/>
      <c r="D276" s="102"/>
      <c r="E276" s="102"/>
      <c r="F276" s="102"/>
      <c r="G276" s="102"/>
      <c r="H276" s="102"/>
      <c r="I276" s="102"/>
      <c r="J276" s="102"/>
      <c r="K276" s="102"/>
      <c r="L276" s="102"/>
      <c r="M276" s="102"/>
      <c r="N276" s="104"/>
      <c r="O276" s="104"/>
      <c r="P276" s="102"/>
      <c r="Q276" s="102"/>
      <c r="R276" s="102"/>
    </row>
    <row r="277" spans="2:18" x14ac:dyDescent="0.35">
      <c r="B277" s="102"/>
      <c r="C277" s="102"/>
      <c r="D277" s="102"/>
      <c r="E277" s="102"/>
      <c r="F277" s="102"/>
      <c r="G277" s="102"/>
      <c r="H277" s="102"/>
      <c r="I277" s="102"/>
      <c r="J277" s="102"/>
      <c r="K277" s="102"/>
      <c r="L277" s="102"/>
      <c r="M277" s="102"/>
      <c r="N277" s="104"/>
      <c r="O277" s="104"/>
      <c r="P277" s="102"/>
      <c r="Q277" s="102"/>
      <c r="R277" s="102"/>
    </row>
    <row r="278" spans="2:18" x14ac:dyDescent="0.35">
      <c r="B278" s="102"/>
      <c r="C278" s="102"/>
      <c r="D278" s="102"/>
      <c r="E278" s="102"/>
      <c r="F278" s="102"/>
      <c r="G278" s="102"/>
      <c r="H278" s="102"/>
      <c r="I278" s="102"/>
      <c r="J278" s="102"/>
      <c r="K278" s="102"/>
      <c r="L278" s="102"/>
      <c r="M278" s="102"/>
      <c r="N278" s="104"/>
      <c r="O278" s="104"/>
      <c r="P278" s="102"/>
      <c r="Q278" s="102"/>
      <c r="R278" s="102"/>
    </row>
    <row r="279" spans="2:18" x14ac:dyDescent="0.35">
      <c r="B279" s="102"/>
      <c r="C279" s="102"/>
      <c r="D279" s="102"/>
      <c r="E279" s="102"/>
      <c r="F279" s="102"/>
      <c r="G279" s="102"/>
      <c r="H279" s="102"/>
      <c r="I279" s="102"/>
      <c r="J279" s="102"/>
      <c r="K279" s="102"/>
      <c r="L279" s="102"/>
      <c r="M279" s="102"/>
      <c r="N279" s="104"/>
      <c r="O279" s="104"/>
      <c r="P279" s="102"/>
      <c r="Q279" s="102"/>
      <c r="R279" s="102"/>
    </row>
    <row r="280" spans="2:18" x14ac:dyDescent="0.35">
      <c r="B280" s="102"/>
      <c r="C280" s="102"/>
      <c r="D280" s="102"/>
      <c r="E280" s="102"/>
      <c r="F280" s="102"/>
      <c r="G280" s="102"/>
      <c r="H280" s="102"/>
      <c r="I280" s="102"/>
      <c r="J280" s="102"/>
      <c r="K280" s="102"/>
      <c r="L280" s="102"/>
      <c r="M280" s="102"/>
      <c r="N280" s="104"/>
      <c r="O280" s="104"/>
      <c r="P280" s="102"/>
      <c r="Q280" s="102"/>
      <c r="R280" s="102"/>
    </row>
    <row r="281" spans="2:18" x14ac:dyDescent="0.35">
      <c r="B281" s="102"/>
      <c r="C281" s="102"/>
      <c r="D281" s="102"/>
      <c r="E281" s="102"/>
      <c r="F281" s="102"/>
      <c r="G281" s="102"/>
      <c r="H281" s="102"/>
      <c r="I281" s="102"/>
      <c r="J281" s="102"/>
      <c r="K281" s="102"/>
      <c r="L281" s="102"/>
      <c r="M281" s="102"/>
      <c r="N281" s="104"/>
      <c r="O281" s="104"/>
      <c r="P281" s="102"/>
      <c r="Q281" s="102"/>
      <c r="R281" s="102"/>
    </row>
    <row r="282" spans="2:18" x14ac:dyDescent="0.35">
      <c r="B282" s="102"/>
      <c r="C282" s="102"/>
      <c r="D282" s="102"/>
      <c r="E282" s="102"/>
      <c r="F282" s="102"/>
      <c r="G282" s="102"/>
      <c r="H282" s="102"/>
      <c r="I282" s="102"/>
      <c r="J282" s="102"/>
      <c r="K282" s="102"/>
      <c r="L282" s="102"/>
      <c r="M282" s="102"/>
      <c r="N282" s="104"/>
      <c r="O282" s="104"/>
      <c r="P282" s="102"/>
      <c r="Q282" s="102"/>
      <c r="R282" s="102"/>
    </row>
    <row r="283" spans="2:18" x14ac:dyDescent="0.35">
      <c r="B283" s="102"/>
      <c r="C283" s="102"/>
      <c r="D283" s="102"/>
      <c r="E283" s="102"/>
      <c r="F283" s="102"/>
      <c r="G283" s="102"/>
      <c r="H283" s="102"/>
      <c r="I283" s="102"/>
      <c r="J283" s="102"/>
      <c r="K283" s="102"/>
      <c r="L283" s="102"/>
      <c r="M283" s="102"/>
      <c r="N283" s="104"/>
      <c r="O283" s="104"/>
      <c r="P283" s="102"/>
      <c r="Q283" s="102"/>
      <c r="R283" s="102"/>
    </row>
    <row r="284" spans="2:18" x14ac:dyDescent="0.35">
      <c r="B284" s="102"/>
      <c r="C284" s="102"/>
      <c r="D284" s="102"/>
      <c r="E284" s="102"/>
      <c r="F284" s="102"/>
      <c r="G284" s="102"/>
      <c r="H284" s="102"/>
      <c r="I284" s="102"/>
      <c r="J284" s="102"/>
      <c r="K284" s="102"/>
      <c r="L284" s="102"/>
      <c r="M284" s="102"/>
      <c r="N284" s="104"/>
      <c r="O284" s="104"/>
      <c r="P284" s="102"/>
      <c r="Q284" s="102"/>
      <c r="R284" s="102"/>
    </row>
    <row r="285" spans="2:18" x14ac:dyDescent="0.35">
      <c r="B285" s="102"/>
      <c r="C285" s="102"/>
      <c r="D285" s="102"/>
      <c r="E285" s="102"/>
      <c r="F285" s="102"/>
      <c r="G285" s="102"/>
      <c r="H285" s="102"/>
      <c r="I285" s="102"/>
      <c r="J285" s="102"/>
      <c r="K285" s="102"/>
      <c r="L285" s="102"/>
      <c r="M285" s="102"/>
      <c r="N285" s="104"/>
      <c r="O285" s="104"/>
      <c r="P285" s="102"/>
      <c r="Q285" s="102"/>
      <c r="R285" s="102"/>
    </row>
    <row r="286" spans="2:18" x14ac:dyDescent="0.35">
      <c r="B286" s="102"/>
      <c r="C286" s="102"/>
      <c r="D286" s="102"/>
      <c r="E286" s="102"/>
      <c r="F286" s="102"/>
      <c r="G286" s="102"/>
      <c r="H286" s="102"/>
      <c r="I286" s="102"/>
      <c r="J286" s="102"/>
      <c r="K286" s="102"/>
      <c r="L286" s="102"/>
      <c r="M286" s="102"/>
      <c r="N286" s="104"/>
      <c r="O286" s="104"/>
      <c r="P286" s="102"/>
      <c r="Q286" s="102"/>
      <c r="R286" s="102"/>
    </row>
    <row r="287" spans="2:18" x14ac:dyDescent="0.35">
      <c r="B287" s="102"/>
      <c r="C287" s="102"/>
      <c r="D287" s="102"/>
      <c r="E287" s="102"/>
      <c r="F287" s="102"/>
      <c r="G287" s="102"/>
      <c r="H287" s="102"/>
      <c r="I287" s="102"/>
      <c r="J287" s="102"/>
      <c r="K287" s="102"/>
      <c r="L287" s="102"/>
      <c r="M287" s="102"/>
      <c r="N287" s="104"/>
      <c r="O287" s="104"/>
      <c r="P287" s="102"/>
      <c r="Q287" s="102"/>
      <c r="R287" s="102"/>
    </row>
    <row r="288" spans="2:18" x14ac:dyDescent="0.35">
      <c r="B288" s="102"/>
      <c r="C288" s="102"/>
      <c r="D288" s="102"/>
      <c r="E288" s="102"/>
      <c r="F288" s="102"/>
      <c r="G288" s="102"/>
      <c r="H288" s="102"/>
      <c r="I288" s="102"/>
      <c r="J288" s="102"/>
      <c r="K288" s="102"/>
      <c r="L288" s="102"/>
      <c r="M288" s="102"/>
      <c r="N288" s="104"/>
      <c r="O288" s="104"/>
      <c r="P288" s="102"/>
      <c r="Q288" s="102"/>
      <c r="R288" s="102"/>
    </row>
    <row r="289" spans="2:18" x14ac:dyDescent="0.35">
      <c r="B289" s="102"/>
      <c r="C289" s="102"/>
      <c r="D289" s="102"/>
      <c r="E289" s="102"/>
      <c r="F289" s="102"/>
      <c r="G289" s="102"/>
      <c r="H289" s="102"/>
      <c r="I289" s="102"/>
      <c r="J289" s="102"/>
      <c r="K289" s="102"/>
      <c r="L289" s="102"/>
      <c r="M289" s="102"/>
      <c r="N289" s="104"/>
      <c r="O289" s="104"/>
      <c r="P289" s="102"/>
      <c r="Q289" s="102"/>
      <c r="R289" s="102"/>
    </row>
    <row r="290" spans="2:18" x14ac:dyDescent="0.35">
      <c r="B290" s="102"/>
      <c r="C290" s="102"/>
      <c r="D290" s="102"/>
      <c r="E290" s="102"/>
      <c r="F290" s="102"/>
      <c r="G290" s="102"/>
      <c r="H290" s="102"/>
      <c r="I290" s="102"/>
      <c r="J290" s="102"/>
      <c r="K290" s="102"/>
      <c r="L290" s="102"/>
      <c r="M290" s="102"/>
      <c r="N290" s="104"/>
      <c r="O290" s="104"/>
      <c r="P290" s="102"/>
      <c r="Q290" s="102"/>
      <c r="R290" s="102"/>
    </row>
    <row r="291" spans="2:18" x14ac:dyDescent="0.35">
      <c r="B291" s="102"/>
      <c r="C291" s="102"/>
      <c r="D291" s="102"/>
      <c r="E291" s="102"/>
      <c r="F291" s="102"/>
      <c r="G291" s="102"/>
      <c r="H291" s="102"/>
      <c r="I291" s="102"/>
      <c r="J291" s="102"/>
      <c r="K291" s="102"/>
      <c r="L291" s="102"/>
      <c r="M291" s="102"/>
      <c r="N291" s="104"/>
      <c r="O291" s="104"/>
      <c r="P291" s="102"/>
      <c r="Q291" s="102"/>
      <c r="R291" s="102"/>
    </row>
    <row r="292" spans="2:18" x14ac:dyDescent="0.35">
      <c r="B292" s="102"/>
      <c r="C292" s="102"/>
      <c r="D292" s="102"/>
      <c r="E292" s="102"/>
      <c r="F292" s="102"/>
      <c r="G292" s="102"/>
      <c r="H292" s="102"/>
      <c r="I292" s="102"/>
      <c r="J292" s="102"/>
      <c r="K292" s="102"/>
      <c r="L292" s="102"/>
      <c r="M292" s="102"/>
      <c r="N292" s="104"/>
      <c r="O292" s="104"/>
      <c r="P292" s="102"/>
      <c r="Q292" s="102"/>
      <c r="R292" s="102"/>
    </row>
    <row r="293" spans="2:18" x14ac:dyDescent="0.35">
      <c r="B293" s="102"/>
      <c r="C293" s="102"/>
      <c r="D293" s="102"/>
      <c r="E293" s="102"/>
      <c r="F293" s="102"/>
      <c r="G293" s="102"/>
      <c r="H293" s="102"/>
      <c r="I293" s="102"/>
      <c r="J293" s="102"/>
      <c r="K293" s="102"/>
      <c r="L293" s="102"/>
      <c r="M293" s="102"/>
      <c r="N293" s="104"/>
      <c r="O293" s="104"/>
      <c r="P293" s="102"/>
      <c r="Q293" s="102"/>
      <c r="R293" s="102"/>
    </row>
    <row r="294" spans="2:18" x14ac:dyDescent="0.35">
      <c r="B294" s="102"/>
      <c r="C294" s="102"/>
      <c r="D294" s="102"/>
      <c r="E294" s="102"/>
      <c r="F294" s="102"/>
      <c r="G294" s="102"/>
      <c r="H294" s="102"/>
      <c r="I294" s="102"/>
      <c r="J294" s="102"/>
      <c r="K294" s="102"/>
      <c r="L294" s="102"/>
      <c r="M294" s="102"/>
      <c r="N294" s="104"/>
      <c r="O294" s="104"/>
      <c r="P294" s="102"/>
      <c r="Q294" s="102"/>
      <c r="R294" s="102"/>
    </row>
    <row r="295" spans="2:18" x14ac:dyDescent="0.35">
      <c r="B295" s="102"/>
      <c r="C295" s="102"/>
      <c r="D295" s="102"/>
      <c r="E295" s="102"/>
      <c r="F295" s="102"/>
      <c r="G295" s="102"/>
      <c r="H295" s="102"/>
      <c r="I295" s="102"/>
      <c r="J295" s="102"/>
      <c r="K295" s="102"/>
      <c r="L295" s="102"/>
      <c r="M295" s="102"/>
      <c r="N295" s="104"/>
      <c r="O295" s="104"/>
      <c r="P295" s="102"/>
      <c r="Q295" s="102"/>
      <c r="R295" s="102"/>
    </row>
    <row r="296" spans="2:18" x14ac:dyDescent="0.35">
      <c r="B296" s="102"/>
      <c r="C296" s="102"/>
      <c r="D296" s="102"/>
      <c r="E296" s="102"/>
      <c r="F296" s="102"/>
      <c r="G296" s="102"/>
      <c r="H296" s="102"/>
      <c r="I296" s="102"/>
      <c r="J296" s="102"/>
      <c r="K296" s="102"/>
      <c r="L296" s="102"/>
      <c r="M296" s="102"/>
      <c r="N296" s="104"/>
      <c r="O296" s="104"/>
      <c r="P296" s="102"/>
      <c r="Q296" s="102"/>
      <c r="R296" s="102"/>
    </row>
    <row r="297" spans="2:18" x14ac:dyDescent="0.35">
      <c r="B297" s="102"/>
      <c r="C297" s="102"/>
      <c r="D297" s="102"/>
      <c r="E297" s="102"/>
      <c r="F297" s="102"/>
      <c r="G297" s="102"/>
      <c r="H297" s="102"/>
      <c r="I297" s="102"/>
      <c r="J297" s="102"/>
      <c r="K297" s="102"/>
      <c r="L297" s="102"/>
      <c r="M297" s="102"/>
      <c r="N297" s="104"/>
      <c r="O297" s="104"/>
      <c r="P297" s="102"/>
      <c r="Q297" s="102"/>
      <c r="R297" s="102"/>
    </row>
    <row r="298" spans="2:18" x14ac:dyDescent="0.35">
      <c r="B298" s="102"/>
      <c r="C298" s="102"/>
      <c r="D298" s="102"/>
      <c r="E298" s="102"/>
      <c r="F298" s="102"/>
      <c r="G298" s="102"/>
      <c r="H298" s="102"/>
      <c r="I298" s="102"/>
      <c r="J298" s="102"/>
      <c r="K298" s="102"/>
      <c r="L298" s="102"/>
      <c r="M298" s="102"/>
      <c r="N298" s="104"/>
      <c r="O298" s="104"/>
      <c r="P298" s="102"/>
      <c r="Q298" s="102"/>
      <c r="R298" s="102"/>
    </row>
    <row r="299" spans="2:18" x14ac:dyDescent="0.35">
      <c r="B299" s="102"/>
      <c r="C299" s="102"/>
      <c r="D299" s="102"/>
      <c r="E299" s="102"/>
      <c r="F299" s="102"/>
      <c r="G299" s="102"/>
      <c r="H299" s="102"/>
      <c r="I299" s="102"/>
      <c r="J299" s="102"/>
      <c r="K299" s="102"/>
      <c r="L299" s="102"/>
      <c r="M299" s="102"/>
      <c r="N299" s="104"/>
      <c r="O299" s="104"/>
      <c r="P299" s="102"/>
      <c r="Q299" s="102"/>
      <c r="R299" s="102"/>
    </row>
    <row r="300" spans="2:18" x14ac:dyDescent="0.35">
      <c r="B300" s="102"/>
      <c r="C300" s="102"/>
      <c r="D300" s="102"/>
      <c r="E300" s="102"/>
      <c r="F300" s="102"/>
      <c r="G300" s="102"/>
      <c r="H300" s="102"/>
      <c r="I300" s="102"/>
      <c r="J300" s="102"/>
      <c r="K300" s="102"/>
      <c r="L300" s="102"/>
      <c r="M300" s="102"/>
      <c r="N300" s="104"/>
      <c r="O300" s="104"/>
      <c r="P300" s="102"/>
      <c r="Q300" s="102"/>
      <c r="R300" s="102"/>
    </row>
    <row r="301" spans="2:18" x14ac:dyDescent="0.35">
      <c r="B301" s="102"/>
      <c r="C301" s="102"/>
      <c r="D301" s="102"/>
      <c r="E301" s="102"/>
      <c r="F301" s="102"/>
      <c r="G301" s="102"/>
      <c r="H301" s="102"/>
      <c r="I301" s="102"/>
      <c r="J301" s="102"/>
      <c r="K301" s="102"/>
      <c r="L301" s="102"/>
      <c r="M301" s="102"/>
      <c r="N301" s="104"/>
      <c r="O301" s="104"/>
      <c r="P301" s="102"/>
      <c r="Q301" s="102"/>
      <c r="R301" s="102"/>
    </row>
    <row r="302" spans="2:18" x14ac:dyDescent="0.35">
      <c r="B302" s="102"/>
      <c r="C302" s="102"/>
      <c r="D302" s="102"/>
      <c r="E302" s="102"/>
      <c r="F302" s="102"/>
      <c r="G302" s="102"/>
      <c r="H302" s="102"/>
      <c r="I302" s="102"/>
      <c r="J302" s="102"/>
      <c r="K302" s="102"/>
      <c r="L302" s="102"/>
      <c r="M302" s="102"/>
      <c r="N302" s="104"/>
      <c r="O302" s="104"/>
      <c r="P302" s="102"/>
      <c r="Q302" s="102"/>
      <c r="R302" s="102"/>
    </row>
    <row r="303" spans="2:18" x14ac:dyDescent="0.35">
      <c r="B303" s="102"/>
      <c r="C303" s="102"/>
      <c r="D303" s="102"/>
      <c r="E303" s="102"/>
      <c r="F303" s="102"/>
      <c r="G303" s="102"/>
      <c r="H303" s="102"/>
      <c r="I303" s="102"/>
      <c r="J303" s="102"/>
      <c r="K303" s="102"/>
      <c r="L303" s="102"/>
      <c r="M303" s="102"/>
      <c r="N303" s="104"/>
      <c r="O303" s="104"/>
      <c r="P303" s="102"/>
      <c r="Q303" s="102"/>
      <c r="R303" s="102"/>
    </row>
    <row r="304" spans="2:18" x14ac:dyDescent="0.35">
      <c r="B304" s="102"/>
      <c r="C304" s="102"/>
      <c r="D304" s="102"/>
      <c r="E304" s="102"/>
      <c r="F304" s="102"/>
      <c r="G304" s="102"/>
      <c r="H304" s="102"/>
      <c r="I304" s="102"/>
      <c r="J304" s="102"/>
      <c r="K304" s="102"/>
      <c r="L304" s="102"/>
      <c r="M304" s="102"/>
      <c r="N304" s="104"/>
      <c r="O304" s="104"/>
      <c r="P304" s="102"/>
      <c r="Q304" s="102"/>
      <c r="R304" s="102"/>
    </row>
    <row r="305" spans="2:18" x14ac:dyDescent="0.35">
      <c r="B305" s="102"/>
      <c r="C305" s="102"/>
      <c r="D305" s="102"/>
      <c r="E305" s="102"/>
      <c r="F305" s="102"/>
      <c r="G305" s="102"/>
      <c r="H305" s="102"/>
      <c r="I305" s="102"/>
      <c r="J305" s="102"/>
      <c r="K305" s="102"/>
      <c r="L305" s="102"/>
      <c r="M305" s="102"/>
      <c r="N305" s="104"/>
      <c r="O305" s="104"/>
      <c r="P305" s="102"/>
      <c r="Q305" s="102"/>
      <c r="R305" s="102"/>
    </row>
    <row r="306" spans="2:18" x14ac:dyDescent="0.35">
      <c r="B306" s="102"/>
      <c r="C306" s="102"/>
      <c r="D306" s="102"/>
      <c r="E306" s="102"/>
      <c r="F306" s="102"/>
      <c r="G306" s="102"/>
      <c r="H306" s="102"/>
      <c r="I306" s="102"/>
      <c r="J306" s="102"/>
      <c r="K306" s="102"/>
      <c r="L306" s="102"/>
      <c r="M306" s="102"/>
      <c r="N306" s="104"/>
      <c r="O306" s="104"/>
      <c r="P306" s="102"/>
      <c r="Q306" s="102"/>
      <c r="R306" s="102"/>
    </row>
    <row r="307" spans="2:18" x14ac:dyDescent="0.35">
      <c r="B307" s="102"/>
      <c r="C307" s="102"/>
      <c r="D307" s="102"/>
      <c r="E307" s="102"/>
      <c r="F307" s="102"/>
      <c r="G307" s="102"/>
      <c r="H307" s="102"/>
      <c r="I307" s="102"/>
      <c r="J307" s="102"/>
      <c r="K307" s="102"/>
      <c r="L307" s="102"/>
      <c r="M307" s="102"/>
      <c r="N307" s="104"/>
      <c r="O307" s="104"/>
      <c r="P307" s="102"/>
      <c r="Q307" s="102"/>
      <c r="R307" s="102"/>
    </row>
    <row r="308" spans="2:18" x14ac:dyDescent="0.35">
      <c r="B308" s="102"/>
      <c r="C308" s="102"/>
      <c r="D308" s="102"/>
      <c r="E308" s="102"/>
      <c r="F308" s="102"/>
      <c r="G308" s="102"/>
      <c r="H308" s="102"/>
      <c r="I308" s="102"/>
      <c r="J308" s="102"/>
      <c r="K308" s="102"/>
      <c r="L308" s="102"/>
      <c r="M308" s="102"/>
      <c r="N308" s="104"/>
      <c r="O308" s="104"/>
      <c r="P308" s="102"/>
      <c r="Q308" s="102"/>
      <c r="R308" s="102"/>
    </row>
    <row r="309" spans="2:18" x14ac:dyDescent="0.35">
      <c r="B309" s="102"/>
      <c r="C309" s="102"/>
      <c r="D309" s="102"/>
      <c r="E309" s="102"/>
      <c r="F309" s="102"/>
      <c r="G309" s="102"/>
      <c r="H309" s="102"/>
      <c r="I309" s="102"/>
      <c r="J309" s="102"/>
      <c r="K309" s="102"/>
      <c r="L309" s="102"/>
      <c r="M309" s="102"/>
      <c r="N309" s="104"/>
      <c r="O309" s="104"/>
      <c r="P309" s="102"/>
      <c r="Q309" s="102"/>
      <c r="R309" s="102"/>
    </row>
    <row r="310" spans="2:18" x14ac:dyDescent="0.35">
      <c r="B310" s="102"/>
      <c r="C310" s="102"/>
      <c r="D310" s="102"/>
      <c r="E310" s="102"/>
      <c r="F310" s="102"/>
      <c r="G310" s="102"/>
      <c r="H310" s="102"/>
      <c r="I310" s="102"/>
      <c r="J310" s="102"/>
      <c r="K310" s="102"/>
      <c r="L310" s="102"/>
      <c r="M310" s="102"/>
      <c r="N310" s="104"/>
      <c r="O310" s="104"/>
      <c r="P310" s="102"/>
      <c r="Q310" s="102"/>
      <c r="R310" s="102"/>
    </row>
    <row r="311" spans="2:18" x14ac:dyDescent="0.35">
      <c r="B311" s="102"/>
      <c r="C311" s="102"/>
      <c r="D311" s="102"/>
      <c r="E311" s="102"/>
      <c r="F311" s="102"/>
      <c r="G311" s="102"/>
      <c r="H311" s="102"/>
      <c r="I311" s="102"/>
      <c r="J311" s="102"/>
      <c r="K311" s="102"/>
      <c r="L311" s="102"/>
      <c r="M311" s="102"/>
      <c r="N311" s="104"/>
      <c r="O311" s="104"/>
      <c r="P311" s="102"/>
      <c r="Q311" s="102"/>
      <c r="R311" s="102"/>
    </row>
    <row r="312" spans="2:18" x14ac:dyDescent="0.35">
      <c r="B312" s="102"/>
      <c r="C312" s="102"/>
      <c r="D312" s="102"/>
      <c r="E312" s="102"/>
      <c r="F312" s="102"/>
      <c r="G312" s="102"/>
      <c r="H312" s="102"/>
      <c r="I312" s="102"/>
      <c r="J312" s="102"/>
      <c r="K312" s="102"/>
      <c r="L312" s="102"/>
      <c r="M312" s="102"/>
      <c r="N312" s="104"/>
      <c r="O312" s="104"/>
      <c r="P312" s="102"/>
      <c r="Q312" s="102"/>
      <c r="R312" s="102"/>
    </row>
    <row r="313" spans="2:18" x14ac:dyDescent="0.35">
      <c r="B313" s="102"/>
      <c r="C313" s="102"/>
      <c r="D313" s="102"/>
      <c r="E313" s="102"/>
      <c r="F313" s="102"/>
      <c r="G313" s="102"/>
      <c r="H313" s="102"/>
      <c r="I313" s="102"/>
      <c r="J313" s="102"/>
      <c r="K313" s="102"/>
      <c r="L313" s="102"/>
      <c r="M313" s="102"/>
      <c r="N313" s="104"/>
      <c r="O313" s="104"/>
      <c r="P313" s="102"/>
      <c r="Q313" s="102"/>
      <c r="R313" s="102"/>
    </row>
    <row r="314" spans="2:18" x14ac:dyDescent="0.35">
      <c r="B314" s="102"/>
      <c r="C314" s="102"/>
      <c r="D314" s="102"/>
      <c r="E314" s="102"/>
      <c r="F314" s="102"/>
      <c r="G314" s="102"/>
      <c r="H314" s="102"/>
      <c r="I314" s="102"/>
      <c r="J314" s="102"/>
      <c r="K314" s="102"/>
      <c r="L314" s="102"/>
      <c r="M314" s="102"/>
      <c r="N314" s="104"/>
      <c r="O314" s="104"/>
      <c r="P314" s="102"/>
      <c r="Q314" s="102"/>
      <c r="R314" s="102"/>
    </row>
    <row r="315" spans="2:18" x14ac:dyDescent="0.35">
      <c r="B315" s="102"/>
      <c r="C315" s="102"/>
      <c r="D315" s="102"/>
      <c r="E315" s="102"/>
      <c r="F315" s="102"/>
      <c r="G315" s="102"/>
      <c r="H315" s="102"/>
      <c r="I315" s="102"/>
      <c r="J315" s="102"/>
      <c r="K315" s="102"/>
      <c r="L315" s="102"/>
      <c r="M315" s="102"/>
      <c r="N315" s="104"/>
      <c r="O315" s="104"/>
      <c r="P315" s="102"/>
      <c r="Q315" s="102"/>
      <c r="R315" s="102"/>
    </row>
    <row r="316" spans="2:18" x14ac:dyDescent="0.35">
      <c r="B316" s="102"/>
      <c r="C316" s="102"/>
      <c r="D316" s="102"/>
      <c r="E316" s="102"/>
      <c r="F316" s="102"/>
      <c r="G316" s="102"/>
      <c r="H316" s="102"/>
      <c r="I316" s="102"/>
      <c r="J316" s="102"/>
      <c r="K316" s="102"/>
      <c r="L316" s="102"/>
      <c r="M316" s="102"/>
      <c r="N316" s="104"/>
      <c r="O316" s="104"/>
      <c r="P316" s="102"/>
      <c r="Q316" s="102"/>
      <c r="R316" s="102"/>
    </row>
    <row r="317" spans="2:18" x14ac:dyDescent="0.35">
      <c r="B317" s="102"/>
      <c r="C317" s="102"/>
      <c r="D317" s="102"/>
      <c r="E317" s="102"/>
      <c r="F317" s="102"/>
      <c r="G317" s="102"/>
      <c r="H317" s="102"/>
      <c r="I317" s="102"/>
      <c r="J317" s="102"/>
      <c r="K317" s="102"/>
      <c r="L317" s="102"/>
      <c r="M317" s="102"/>
      <c r="N317" s="104"/>
      <c r="O317" s="104"/>
      <c r="P317" s="102"/>
      <c r="Q317" s="102"/>
      <c r="R317" s="102"/>
    </row>
    <row r="318" spans="2:18" x14ac:dyDescent="0.35">
      <c r="B318" s="102"/>
      <c r="C318" s="102"/>
      <c r="D318" s="102"/>
      <c r="E318" s="102"/>
      <c r="F318" s="102"/>
      <c r="G318" s="102"/>
      <c r="H318" s="102"/>
      <c r="I318" s="102"/>
      <c r="J318" s="102"/>
      <c r="K318" s="102"/>
      <c r="L318" s="102"/>
      <c r="M318" s="102"/>
      <c r="N318" s="104"/>
      <c r="O318" s="104"/>
      <c r="P318" s="102"/>
      <c r="Q318" s="102"/>
      <c r="R318" s="102"/>
    </row>
    <row r="319" spans="2:18" x14ac:dyDescent="0.35">
      <c r="B319" s="102"/>
      <c r="C319" s="102"/>
      <c r="D319" s="102"/>
      <c r="E319" s="102"/>
      <c r="F319" s="102"/>
      <c r="G319" s="102"/>
      <c r="H319" s="102"/>
      <c r="I319" s="102"/>
      <c r="J319" s="102"/>
      <c r="K319" s="102"/>
      <c r="L319" s="102"/>
      <c r="M319" s="102"/>
      <c r="N319" s="104"/>
      <c r="O319" s="104"/>
      <c r="P319" s="102"/>
      <c r="Q319" s="102"/>
      <c r="R319" s="102"/>
    </row>
    <row r="320" spans="2:18" x14ac:dyDescent="0.35">
      <c r="B320" s="102"/>
      <c r="C320" s="102"/>
      <c r="D320" s="102"/>
      <c r="E320" s="102"/>
      <c r="F320" s="102"/>
      <c r="G320" s="102"/>
      <c r="H320" s="102"/>
      <c r="I320" s="102"/>
      <c r="J320" s="102"/>
      <c r="K320" s="102"/>
      <c r="L320" s="102"/>
      <c r="M320" s="102"/>
      <c r="N320" s="104"/>
      <c r="O320" s="104"/>
      <c r="P320" s="102"/>
      <c r="Q320" s="102"/>
      <c r="R320" s="102"/>
    </row>
    <row r="321" spans="2:18" x14ac:dyDescent="0.35">
      <c r="B321" s="102"/>
      <c r="C321" s="102"/>
      <c r="D321" s="102"/>
      <c r="E321" s="102"/>
      <c r="F321" s="102"/>
      <c r="G321" s="102"/>
      <c r="H321" s="102"/>
      <c r="I321" s="102"/>
      <c r="J321" s="102"/>
      <c r="K321" s="102"/>
      <c r="L321" s="102"/>
      <c r="M321" s="102"/>
      <c r="N321" s="104"/>
      <c r="O321" s="104"/>
      <c r="P321" s="102"/>
      <c r="Q321" s="102"/>
      <c r="R321" s="102"/>
    </row>
    <row r="322" spans="2:18" x14ac:dyDescent="0.35">
      <c r="B322" s="102"/>
      <c r="C322" s="102"/>
      <c r="D322" s="102"/>
      <c r="E322" s="102"/>
      <c r="F322" s="102"/>
      <c r="G322" s="102"/>
      <c r="H322" s="102"/>
      <c r="I322" s="102"/>
      <c r="J322" s="102"/>
      <c r="K322" s="102"/>
      <c r="L322" s="102"/>
      <c r="M322" s="102"/>
      <c r="N322" s="104"/>
      <c r="O322" s="104"/>
      <c r="P322" s="102"/>
      <c r="Q322" s="102"/>
      <c r="R322" s="102"/>
    </row>
    <row r="323" spans="2:18" x14ac:dyDescent="0.35">
      <c r="B323" s="102"/>
      <c r="C323" s="102"/>
      <c r="D323" s="102"/>
      <c r="E323" s="102"/>
      <c r="F323" s="102"/>
      <c r="G323" s="102"/>
      <c r="H323" s="102"/>
      <c r="I323" s="102"/>
      <c r="J323" s="102"/>
      <c r="K323" s="102"/>
      <c r="L323" s="102"/>
      <c r="M323" s="102"/>
      <c r="N323" s="104"/>
      <c r="O323" s="104"/>
      <c r="P323" s="102"/>
      <c r="Q323" s="102"/>
      <c r="R323" s="102"/>
    </row>
    <row r="324" spans="2:18" x14ac:dyDescent="0.35">
      <c r="B324" s="102"/>
      <c r="C324" s="102"/>
      <c r="D324" s="102"/>
      <c r="E324" s="102"/>
      <c r="F324" s="102"/>
      <c r="G324" s="102"/>
      <c r="H324" s="102"/>
      <c r="I324" s="102"/>
      <c r="J324" s="102"/>
      <c r="K324" s="102"/>
      <c r="L324" s="102"/>
      <c r="M324" s="102"/>
      <c r="N324" s="104"/>
      <c r="O324" s="104"/>
      <c r="P324" s="102"/>
      <c r="Q324" s="102"/>
      <c r="R324" s="102"/>
    </row>
    <row r="325" spans="2:18" x14ac:dyDescent="0.35">
      <c r="B325" s="102"/>
      <c r="C325" s="102"/>
      <c r="D325" s="102"/>
      <c r="E325" s="102"/>
      <c r="F325" s="102"/>
      <c r="G325" s="102"/>
      <c r="H325" s="102"/>
      <c r="I325" s="102"/>
      <c r="J325" s="102"/>
      <c r="K325" s="102"/>
      <c r="L325" s="102"/>
      <c r="M325" s="102"/>
      <c r="N325" s="104"/>
      <c r="O325" s="104"/>
      <c r="P325" s="102"/>
      <c r="Q325" s="102"/>
      <c r="R325" s="102"/>
    </row>
    <row r="326" spans="2:18" x14ac:dyDescent="0.35">
      <c r="B326" s="102"/>
      <c r="C326" s="102"/>
      <c r="D326" s="102"/>
      <c r="E326" s="102"/>
      <c r="F326" s="102"/>
      <c r="G326" s="102"/>
      <c r="H326" s="102"/>
      <c r="I326" s="102"/>
      <c r="J326" s="102"/>
      <c r="K326" s="102"/>
      <c r="L326" s="102"/>
      <c r="M326" s="102"/>
      <c r="N326" s="104"/>
      <c r="O326" s="104"/>
      <c r="P326" s="102"/>
      <c r="Q326" s="102"/>
      <c r="R326" s="102"/>
    </row>
    <row r="327" spans="2:18" x14ac:dyDescent="0.35">
      <c r="B327" s="102"/>
      <c r="C327" s="102"/>
      <c r="D327" s="102"/>
      <c r="E327" s="102"/>
      <c r="F327" s="102"/>
      <c r="G327" s="102"/>
      <c r="H327" s="102"/>
      <c r="I327" s="102"/>
      <c r="J327" s="102"/>
      <c r="K327" s="102"/>
      <c r="L327" s="102"/>
      <c r="M327" s="102"/>
      <c r="N327" s="104"/>
      <c r="O327" s="104"/>
      <c r="P327" s="102"/>
      <c r="Q327" s="102"/>
      <c r="R327" s="102"/>
    </row>
    <row r="328" spans="2:18" x14ac:dyDescent="0.35">
      <c r="B328" s="102"/>
      <c r="C328" s="102"/>
      <c r="D328" s="102"/>
      <c r="E328" s="102"/>
      <c r="F328" s="102"/>
      <c r="G328" s="102"/>
      <c r="H328" s="102"/>
      <c r="I328" s="102"/>
      <c r="J328" s="102"/>
      <c r="K328" s="102"/>
      <c r="L328" s="102"/>
      <c r="M328" s="102"/>
      <c r="N328" s="104"/>
      <c r="O328" s="104"/>
      <c r="P328" s="102"/>
      <c r="Q328" s="102"/>
      <c r="R328" s="102"/>
    </row>
    <row r="329" spans="2:18" x14ac:dyDescent="0.35">
      <c r="B329" s="102"/>
      <c r="C329" s="102"/>
      <c r="D329" s="102"/>
      <c r="E329" s="102"/>
      <c r="F329" s="102"/>
      <c r="G329" s="102"/>
      <c r="H329" s="102"/>
      <c r="I329" s="102"/>
      <c r="J329" s="102"/>
      <c r="K329" s="102"/>
      <c r="L329" s="102"/>
      <c r="M329" s="102"/>
      <c r="N329" s="104"/>
      <c r="O329" s="104"/>
      <c r="P329" s="102"/>
      <c r="Q329" s="102"/>
      <c r="R329" s="102"/>
    </row>
    <row r="330" spans="2:18" x14ac:dyDescent="0.35">
      <c r="B330" s="102"/>
      <c r="C330" s="102"/>
      <c r="D330" s="102"/>
      <c r="E330" s="102"/>
      <c r="F330" s="102"/>
      <c r="G330" s="102"/>
      <c r="H330" s="102"/>
      <c r="I330" s="102"/>
      <c r="J330" s="102"/>
      <c r="K330" s="102"/>
      <c r="L330" s="102"/>
      <c r="M330" s="102"/>
      <c r="N330" s="104"/>
      <c r="O330" s="104"/>
      <c r="P330" s="102"/>
      <c r="Q330" s="102"/>
      <c r="R330" s="102"/>
    </row>
    <row r="331" spans="2:18" x14ac:dyDescent="0.35">
      <c r="B331" s="102"/>
      <c r="C331" s="102"/>
      <c r="D331" s="102"/>
      <c r="E331" s="102"/>
      <c r="F331" s="102"/>
      <c r="G331" s="102"/>
      <c r="H331" s="102"/>
      <c r="I331" s="102"/>
      <c r="J331" s="102"/>
      <c r="K331" s="102"/>
      <c r="L331" s="102"/>
      <c r="M331" s="102"/>
      <c r="N331" s="104"/>
      <c r="O331" s="104"/>
      <c r="P331" s="102"/>
      <c r="Q331" s="102"/>
      <c r="R331" s="102"/>
    </row>
    <row r="332" spans="2:18" x14ac:dyDescent="0.35">
      <c r="B332" s="102"/>
      <c r="C332" s="102"/>
      <c r="D332" s="102"/>
      <c r="E332" s="102"/>
      <c r="F332" s="102"/>
      <c r="G332" s="102"/>
      <c r="H332" s="102"/>
      <c r="I332" s="102"/>
      <c r="J332" s="102"/>
      <c r="K332" s="102"/>
      <c r="L332" s="102"/>
      <c r="M332" s="102"/>
      <c r="N332" s="104"/>
      <c r="O332" s="104"/>
      <c r="P332" s="102"/>
      <c r="Q332" s="102"/>
      <c r="R332" s="102"/>
    </row>
    <row r="333" spans="2:18" x14ac:dyDescent="0.35">
      <c r="B333" s="102"/>
      <c r="C333" s="102"/>
      <c r="D333" s="102"/>
      <c r="E333" s="102"/>
      <c r="F333" s="102"/>
      <c r="G333" s="102"/>
      <c r="H333" s="102"/>
      <c r="I333" s="102"/>
      <c r="J333" s="102"/>
      <c r="K333" s="102"/>
      <c r="L333" s="102"/>
      <c r="M333" s="102"/>
      <c r="N333" s="104"/>
      <c r="O333" s="104"/>
      <c r="P333" s="102"/>
      <c r="Q333" s="102"/>
      <c r="R333" s="102"/>
    </row>
    <row r="334" spans="2:18" x14ac:dyDescent="0.35">
      <c r="B334" s="102"/>
      <c r="C334" s="102"/>
      <c r="D334" s="102"/>
      <c r="E334" s="102"/>
      <c r="F334" s="102"/>
      <c r="G334" s="102"/>
      <c r="H334" s="102"/>
      <c r="I334" s="102"/>
      <c r="J334" s="102"/>
      <c r="K334" s="102"/>
      <c r="L334" s="102"/>
      <c r="M334" s="102"/>
      <c r="N334" s="104"/>
      <c r="O334" s="104"/>
      <c r="P334" s="102"/>
      <c r="Q334" s="102"/>
      <c r="R334" s="102"/>
    </row>
    <row r="335" spans="2:18" x14ac:dyDescent="0.35">
      <c r="B335" s="102"/>
      <c r="C335" s="102"/>
      <c r="D335" s="102"/>
      <c r="E335" s="102"/>
      <c r="F335" s="102"/>
      <c r="G335" s="102"/>
      <c r="H335" s="102"/>
      <c r="I335" s="102"/>
      <c r="J335" s="102"/>
      <c r="K335" s="102"/>
      <c r="L335" s="102"/>
      <c r="M335" s="102"/>
      <c r="N335" s="104"/>
      <c r="O335" s="104"/>
      <c r="P335" s="102"/>
      <c r="Q335" s="102"/>
      <c r="R335" s="102"/>
    </row>
    <row r="336" spans="2:18" x14ac:dyDescent="0.35">
      <c r="B336" s="102"/>
      <c r="C336" s="102"/>
      <c r="D336" s="102"/>
      <c r="E336" s="102"/>
      <c r="F336" s="102"/>
      <c r="G336" s="102"/>
      <c r="H336" s="102"/>
      <c r="I336" s="102"/>
      <c r="J336" s="102"/>
      <c r="K336" s="102"/>
      <c r="L336" s="102"/>
      <c r="M336" s="102"/>
      <c r="N336" s="104"/>
      <c r="O336" s="104"/>
      <c r="P336" s="102"/>
      <c r="Q336" s="102"/>
      <c r="R336" s="102"/>
    </row>
    <row r="337" spans="2:18" x14ac:dyDescent="0.35">
      <c r="B337" s="102"/>
      <c r="C337" s="102"/>
      <c r="D337" s="102"/>
      <c r="E337" s="102"/>
      <c r="F337" s="102"/>
      <c r="G337" s="102"/>
      <c r="H337" s="102"/>
      <c r="I337" s="102"/>
      <c r="J337" s="102"/>
      <c r="K337" s="102"/>
      <c r="L337" s="102"/>
      <c r="M337" s="102"/>
      <c r="N337" s="104"/>
      <c r="O337" s="104"/>
      <c r="P337" s="102"/>
      <c r="Q337" s="102"/>
      <c r="R337" s="102"/>
    </row>
    <row r="338" spans="2:18" x14ac:dyDescent="0.35">
      <c r="B338" s="102"/>
      <c r="C338" s="102"/>
      <c r="D338" s="102"/>
      <c r="E338" s="102"/>
      <c r="F338" s="102"/>
      <c r="G338" s="102"/>
      <c r="H338" s="102"/>
      <c r="I338" s="102"/>
      <c r="J338" s="102"/>
      <c r="K338" s="102"/>
      <c r="L338" s="102"/>
      <c r="M338" s="102"/>
      <c r="N338" s="104"/>
      <c r="O338" s="104"/>
      <c r="P338" s="102"/>
      <c r="Q338" s="102"/>
      <c r="R338" s="102"/>
    </row>
    <row r="339" spans="2:18" x14ac:dyDescent="0.35">
      <c r="B339" s="102"/>
      <c r="C339" s="102"/>
      <c r="D339" s="102"/>
      <c r="E339" s="102"/>
      <c r="F339" s="102"/>
      <c r="G339" s="102"/>
      <c r="H339" s="102"/>
      <c r="I339" s="102"/>
      <c r="J339" s="102"/>
      <c r="K339" s="102"/>
      <c r="L339" s="102"/>
      <c r="M339" s="102"/>
      <c r="N339" s="104"/>
      <c r="O339" s="104"/>
      <c r="P339" s="102"/>
      <c r="Q339" s="102"/>
      <c r="R339" s="102"/>
    </row>
    <row r="340" spans="2:18" x14ac:dyDescent="0.35">
      <c r="B340" s="102"/>
      <c r="C340" s="102"/>
      <c r="D340" s="102"/>
      <c r="E340" s="102"/>
      <c r="F340" s="102"/>
      <c r="G340" s="102"/>
      <c r="H340" s="102"/>
      <c r="I340" s="102"/>
      <c r="J340" s="102"/>
      <c r="K340" s="102"/>
      <c r="L340" s="102"/>
      <c r="M340" s="102"/>
      <c r="N340" s="104"/>
      <c r="O340" s="104"/>
      <c r="P340" s="102"/>
      <c r="Q340" s="102"/>
      <c r="R340" s="102"/>
    </row>
    <row r="341" spans="2:18" x14ac:dyDescent="0.35">
      <c r="B341" s="102"/>
      <c r="C341" s="102"/>
      <c r="D341" s="102"/>
      <c r="E341" s="102"/>
      <c r="F341" s="102"/>
      <c r="G341" s="102"/>
      <c r="H341" s="102"/>
      <c r="I341" s="102"/>
      <c r="J341" s="102"/>
      <c r="K341" s="102"/>
      <c r="L341" s="102"/>
      <c r="M341" s="102"/>
      <c r="N341" s="104"/>
      <c r="O341" s="104"/>
      <c r="P341" s="102"/>
      <c r="Q341" s="102"/>
      <c r="R341" s="102"/>
    </row>
    <row r="342" spans="2:18" x14ac:dyDescent="0.35">
      <c r="B342" s="102"/>
      <c r="C342" s="102"/>
      <c r="D342" s="102"/>
      <c r="E342" s="102"/>
      <c r="F342" s="102"/>
      <c r="G342" s="102"/>
      <c r="H342" s="102"/>
      <c r="I342" s="102"/>
      <c r="J342" s="102"/>
      <c r="K342" s="102"/>
      <c r="L342" s="102"/>
      <c r="M342" s="102"/>
      <c r="N342" s="104"/>
      <c r="O342" s="104"/>
      <c r="P342" s="102"/>
      <c r="Q342" s="102"/>
      <c r="R342" s="102"/>
    </row>
    <row r="343" spans="2:18" x14ac:dyDescent="0.35">
      <c r="B343" s="102"/>
      <c r="C343" s="102"/>
      <c r="D343" s="102"/>
      <c r="E343" s="102"/>
      <c r="F343" s="102"/>
      <c r="G343" s="102"/>
      <c r="H343" s="102"/>
      <c r="I343" s="102"/>
      <c r="J343" s="102"/>
      <c r="K343" s="102"/>
      <c r="L343" s="102"/>
      <c r="M343" s="102"/>
      <c r="N343" s="104"/>
      <c r="O343" s="104"/>
      <c r="P343" s="102"/>
      <c r="Q343" s="102"/>
      <c r="R343" s="102"/>
    </row>
    <row r="344" spans="2:18" x14ac:dyDescent="0.35">
      <c r="B344" s="102"/>
      <c r="C344" s="102"/>
      <c r="D344" s="102"/>
      <c r="E344" s="102"/>
      <c r="F344" s="102"/>
      <c r="G344" s="102"/>
      <c r="H344" s="102"/>
      <c r="I344" s="102"/>
      <c r="J344" s="102"/>
      <c r="K344" s="102"/>
      <c r="L344" s="102"/>
      <c r="M344" s="102"/>
      <c r="N344" s="104"/>
      <c r="O344" s="104"/>
      <c r="P344" s="102"/>
      <c r="Q344" s="102"/>
      <c r="R344" s="102"/>
    </row>
    <row r="345" spans="2:18" x14ac:dyDescent="0.35">
      <c r="B345" s="102"/>
      <c r="C345" s="102"/>
      <c r="D345" s="102"/>
      <c r="E345" s="102"/>
      <c r="F345" s="102"/>
      <c r="G345" s="102"/>
      <c r="H345" s="102"/>
      <c r="I345" s="102"/>
      <c r="J345" s="102"/>
      <c r="K345" s="102"/>
      <c r="L345" s="102"/>
      <c r="M345" s="102"/>
      <c r="N345" s="104"/>
      <c r="O345" s="104"/>
      <c r="P345" s="102"/>
      <c r="Q345" s="102"/>
      <c r="R345" s="102"/>
    </row>
    <row r="346" spans="2:18" x14ac:dyDescent="0.35">
      <c r="B346" s="102"/>
      <c r="C346" s="102"/>
      <c r="D346" s="102"/>
      <c r="E346" s="102"/>
      <c r="F346" s="102"/>
      <c r="G346" s="102"/>
      <c r="H346" s="102"/>
      <c r="I346" s="102"/>
      <c r="J346" s="102"/>
      <c r="K346" s="102"/>
      <c r="L346" s="102"/>
      <c r="M346" s="102"/>
      <c r="N346" s="104"/>
      <c r="O346" s="104"/>
      <c r="P346" s="102"/>
      <c r="Q346" s="102"/>
      <c r="R346" s="102"/>
    </row>
    <row r="347" spans="2:18" x14ac:dyDescent="0.35">
      <c r="B347" s="102"/>
      <c r="C347" s="102"/>
      <c r="D347" s="102"/>
      <c r="E347" s="102"/>
      <c r="F347" s="102"/>
      <c r="G347" s="102"/>
      <c r="H347" s="102"/>
      <c r="I347" s="102"/>
      <c r="J347" s="102"/>
      <c r="K347" s="102"/>
      <c r="L347" s="102"/>
      <c r="M347" s="102"/>
      <c r="N347" s="104"/>
      <c r="O347" s="104"/>
      <c r="P347" s="102"/>
      <c r="Q347" s="102"/>
      <c r="R347" s="102"/>
    </row>
    <row r="348" spans="2:18" x14ac:dyDescent="0.35">
      <c r="B348" s="102"/>
      <c r="C348" s="102"/>
      <c r="D348" s="102"/>
      <c r="E348" s="102"/>
      <c r="F348" s="102"/>
      <c r="G348" s="102"/>
      <c r="H348" s="102"/>
      <c r="I348" s="102"/>
      <c r="J348" s="102"/>
      <c r="K348" s="102"/>
      <c r="L348" s="102"/>
      <c r="M348" s="102"/>
      <c r="N348" s="104"/>
      <c r="O348" s="104"/>
      <c r="P348" s="102"/>
      <c r="Q348" s="102"/>
      <c r="R348" s="102"/>
    </row>
    <row r="349" spans="2:18" x14ac:dyDescent="0.35">
      <c r="B349" s="102"/>
      <c r="C349" s="102"/>
      <c r="D349" s="102"/>
      <c r="E349" s="102"/>
      <c r="F349" s="102"/>
      <c r="G349" s="102"/>
      <c r="H349" s="102"/>
      <c r="I349" s="102"/>
      <c r="J349" s="102"/>
      <c r="K349" s="102"/>
      <c r="L349" s="102"/>
      <c r="M349" s="102"/>
      <c r="N349" s="104"/>
      <c r="O349" s="104"/>
      <c r="P349" s="102"/>
      <c r="Q349" s="102"/>
      <c r="R349" s="102"/>
    </row>
    <row r="350" spans="2:18" x14ac:dyDescent="0.35">
      <c r="B350" s="102"/>
      <c r="C350" s="102"/>
      <c r="D350" s="102"/>
      <c r="E350" s="102"/>
      <c r="F350" s="102"/>
      <c r="G350" s="102"/>
      <c r="H350" s="102"/>
      <c r="I350" s="102"/>
      <c r="J350" s="102"/>
      <c r="K350" s="102"/>
      <c r="L350" s="102"/>
      <c r="M350" s="102"/>
      <c r="N350" s="104"/>
      <c r="O350" s="104"/>
      <c r="P350" s="102"/>
      <c r="Q350" s="102"/>
      <c r="R350" s="102"/>
    </row>
    <row r="351" spans="2:18" x14ac:dyDescent="0.35">
      <c r="B351" s="102"/>
      <c r="C351" s="102"/>
      <c r="D351" s="102"/>
      <c r="E351" s="102"/>
      <c r="F351" s="102"/>
      <c r="G351" s="102"/>
      <c r="H351" s="102"/>
      <c r="I351" s="102"/>
      <c r="J351" s="102"/>
      <c r="K351" s="102"/>
      <c r="L351" s="102"/>
      <c r="M351" s="102"/>
      <c r="N351" s="104"/>
      <c r="O351" s="104"/>
      <c r="P351" s="102"/>
      <c r="Q351" s="102"/>
      <c r="R351" s="102"/>
    </row>
    <row r="352" spans="2:18" x14ac:dyDescent="0.35">
      <c r="B352" s="102"/>
      <c r="C352" s="102"/>
      <c r="D352" s="102"/>
      <c r="E352" s="102"/>
      <c r="F352" s="102"/>
      <c r="G352" s="102"/>
      <c r="H352" s="102"/>
      <c r="I352" s="102"/>
      <c r="J352" s="102"/>
      <c r="K352" s="102"/>
      <c r="L352" s="102"/>
      <c r="M352" s="102"/>
      <c r="N352" s="104"/>
      <c r="O352" s="104"/>
      <c r="P352" s="102"/>
      <c r="Q352" s="102"/>
      <c r="R352" s="102"/>
    </row>
    <row r="353" spans="2:18" x14ac:dyDescent="0.35">
      <c r="B353" s="102"/>
      <c r="C353" s="102"/>
      <c r="D353" s="102"/>
      <c r="E353" s="102"/>
      <c r="F353" s="102"/>
      <c r="G353" s="102"/>
      <c r="H353" s="102"/>
      <c r="I353" s="102"/>
      <c r="J353" s="102"/>
      <c r="K353" s="102"/>
      <c r="L353" s="102"/>
      <c r="M353" s="102"/>
      <c r="N353" s="104"/>
      <c r="O353" s="104"/>
      <c r="P353" s="102"/>
      <c r="Q353" s="102"/>
      <c r="R353" s="102"/>
    </row>
    <row r="354" spans="2:18" x14ac:dyDescent="0.35">
      <c r="B354" s="102"/>
      <c r="C354" s="102"/>
      <c r="D354" s="102"/>
      <c r="E354" s="102"/>
      <c r="F354" s="102"/>
      <c r="G354" s="102"/>
      <c r="H354" s="102"/>
      <c r="I354" s="102"/>
      <c r="J354" s="102"/>
      <c r="K354" s="102"/>
      <c r="L354" s="102"/>
      <c r="M354" s="102"/>
      <c r="N354" s="104"/>
      <c r="O354" s="104"/>
      <c r="P354" s="102"/>
      <c r="Q354" s="102"/>
      <c r="R354" s="102"/>
    </row>
    <row r="355" spans="2:18" x14ac:dyDescent="0.35">
      <c r="B355" s="102"/>
      <c r="C355" s="102"/>
      <c r="D355" s="102"/>
      <c r="E355" s="102"/>
      <c r="F355" s="102"/>
      <c r="G355" s="102"/>
      <c r="H355" s="102"/>
      <c r="I355" s="102"/>
      <c r="J355" s="102"/>
      <c r="K355" s="102"/>
      <c r="L355" s="102"/>
      <c r="M355" s="102"/>
      <c r="N355" s="104"/>
      <c r="O355" s="104"/>
      <c r="P355" s="102"/>
      <c r="Q355" s="102"/>
      <c r="R355" s="102"/>
    </row>
    <row r="356" spans="2:18" x14ac:dyDescent="0.35">
      <c r="B356" s="102"/>
      <c r="C356" s="102"/>
      <c r="D356" s="102"/>
      <c r="E356" s="102"/>
      <c r="F356" s="102"/>
      <c r="G356" s="102"/>
      <c r="H356" s="102"/>
      <c r="I356" s="102"/>
      <c r="J356" s="102"/>
      <c r="K356" s="102"/>
      <c r="L356" s="102"/>
      <c r="M356" s="102"/>
      <c r="N356" s="104"/>
      <c r="O356" s="104"/>
      <c r="P356" s="102"/>
      <c r="Q356" s="102"/>
      <c r="R356" s="102"/>
    </row>
    <row r="357" spans="2:18" x14ac:dyDescent="0.35">
      <c r="B357" s="102"/>
      <c r="C357" s="102"/>
      <c r="D357" s="102"/>
      <c r="E357" s="102"/>
      <c r="F357" s="102"/>
      <c r="G357" s="102"/>
      <c r="H357" s="102"/>
      <c r="I357" s="102"/>
      <c r="J357" s="102"/>
      <c r="K357" s="102"/>
      <c r="L357" s="102"/>
      <c r="M357" s="102"/>
      <c r="N357" s="104"/>
      <c r="O357" s="104"/>
      <c r="P357" s="102"/>
      <c r="Q357" s="102"/>
      <c r="R357" s="102"/>
    </row>
    <row r="358" spans="2:18" x14ac:dyDescent="0.35">
      <c r="B358" s="102"/>
      <c r="C358" s="102"/>
      <c r="D358" s="102"/>
      <c r="E358" s="102"/>
      <c r="F358" s="102"/>
      <c r="G358" s="102"/>
      <c r="H358" s="102"/>
      <c r="I358" s="102"/>
      <c r="J358" s="102"/>
      <c r="K358" s="102"/>
      <c r="L358" s="102"/>
      <c r="M358" s="102"/>
      <c r="N358" s="104"/>
      <c r="O358" s="104"/>
      <c r="P358" s="102"/>
      <c r="Q358" s="102"/>
      <c r="R358" s="102"/>
    </row>
    <row r="359" spans="2:18" x14ac:dyDescent="0.35">
      <c r="B359" s="102"/>
      <c r="C359" s="102"/>
      <c r="D359" s="102"/>
      <c r="E359" s="102"/>
      <c r="F359" s="102"/>
      <c r="G359" s="102"/>
      <c r="H359" s="102"/>
      <c r="I359" s="102"/>
      <c r="J359" s="102"/>
      <c r="K359" s="102"/>
      <c r="L359" s="102"/>
      <c r="M359" s="102"/>
      <c r="N359" s="104"/>
      <c r="O359" s="104"/>
      <c r="P359" s="102"/>
      <c r="Q359" s="102"/>
      <c r="R359" s="102"/>
    </row>
    <row r="360" spans="2:18" x14ac:dyDescent="0.35">
      <c r="B360" s="102"/>
      <c r="C360" s="102"/>
      <c r="D360" s="102"/>
      <c r="E360" s="102"/>
      <c r="F360" s="102"/>
      <c r="G360" s="102"/>
      <c r="H360" s="102"/>
      <c r="I360" s="102"/>
      <c r="J360" s="102"/>
      <c r="K360" s="102"/>
      <c r="L360" s="102"/>
      <c r="M360" s="102"/>
      <c r="N360" s="104"/>
      <c r="O360" s="104"/>
      <c r="P360" s="102"/>
      <c r="Q360" s="102"/>
      <c r="R360" s="102"/>
    </row>
    <row r="361" spans="2:18" x14ac:dyDescent="0.35">
      <c r="B361" s="102"/>
      <c r="C361" s="102"/>
      <c r="D361" s="102"/>
      <c r="E361" s="102"/>
      <c r="F361" s="102"/>
      <c r="G361" s="102"/>
      <c r="H361" s="102"/>
      <c r="I361" s="102"/>
      <c r="J361" s="102"/>
      <c r="K361" s="102"/>
      <c r="L361" s="102"/>
      <c r="M361" s="102"/>
      <c r="N361" s="104"/>
      <c r="O361" s="104"/>
      <c r="P361" s="102"/>
      <c r="Q361" s="102"/>
      <c r="R361" s="102"/>
    </row>
    <row r="362" spans="2:18" x14ac:dyDescent="0.35">
      <c r="B362" s="102"/>
      <c r="C362" s="102"/>
      <c r="D362" s="102"/>
      <c r="E362" s="102"/>
      <c r="F362" s="102"/>
      <c r="G362" s="102"/>
      <c r="H362" s="102"/>
      <c r="I362" s="102"/>
      <c r="J362" s="102"/>
      <c r="K362" s="102"/>
      <c r="L362" s="102"/>
      <c r="M362" s="102"/>
      <c r="N362" s="104"/>
      <c r="O362" s="104"/>
      <c r="P362" s="102"/>
      <c r="Q362" s="102"/>
      <c r="R362" s="102"/>
    </row>
    <row r="363" spans="2:18" x14ac:dyDescent="0.35">
      <c r="B363" s="102"/>
      <c r="C363" s="102"/>
      <c r="D363" s="102"/>
      <c r="E363" s="102"/>
      <c r="F363" s="102"/>
      <c r="G363" s="102"/>
      <c r="H363" s="102"/>
      <c r="I363" s="102"/>
      <c r="J363" s="102"/>
      <c r="K363" s="102"/>
      <c r="L363" s="102"/>
      <c r="M363" s="102"/>
      <c r="N363" s="104"/>
      <c r="O363" s="104"/>
      <c r="P363" s="102"/>
      <c r="Q363" s="102"/>
      <c r="R363" s="102"/>
    </row>
    <row r="364" spans="2:18" x14ac:dyDescent="0.35">
      <c r="B364" s="102"/>
      <c r="C364" s="102"/>
      <c r="D364" s="102"/>
      <c r="E364" s="102"/>
      <c r="F364" s="102"/>
      <c r="G364" s="102"/>
      <c r="H364" s="102"/>
      <c r="I364" s="102"/>
      <c r="J364" s="102"/>
      <c r="K364" s="102"/>
      <c r="L364" s="102"/>
      <c r="M364" s="102"/>
      <c r="N364" s="104"/>
      <c r="O364" s="104"/>
      <c r="P364" s="102"/>
      <c r="Q364" s="102"/>
      <c r="R364" s="102"/>
    </row>
    <row r="365" spans="2:18" x14ac:dyDescent="0.35">
      <c r="B365" s="102"/>
      <c r="C365" s="102"/>
      <c r="D365" s="102"/>
      <c r="E365" s="102"/>
      <c r="F365" s="102"/>
      <c r="G365" s="102"/>
      <c r="H365" s="102"/>
      <c r="I365" s="102"/>
      <c r="J365" s="102"/>
      <c r="K365" s="102"/>
      <c r="L365" s="102"/>
      <c r="M365" s="102"/>
      <c r="N365" s="104"/>
      <c r="O365" s="104"/>
      <c r="P365" s="102"/>
      <c r="Q365" s="102"/>
      <c r="R365" s="102"/>
    </row>
    <row r="366" spans="2:18" x14ac:dyDescent="0.35">
      <c r="B366" s="102"/>
      <c r="C366" s="102"/>
      <c r="D366" s="102"/>
      <c r="E366" s="102"/>
      <c r="F366" s="102"/>
      <c r="G366" s="102"/>
      <c r="H366" s="102"/>
      <c r="I366" s="102"/>
      <c r="J366" s="102"/>
      <c r="K366" s="102"/>
      <c r="L366" s="102"/>
      <c r="M366" s="102"/>
      <c r="N366" s="104"/>
      <c r="O366" s="104"/>
      <c r="P366" s="102"/>
      <c r="Q366" s="102"/>
      <c r="R366" s="102"/>
    </row>
    <row r="367" spans="2:18" x14ac:dyDescent="0.35">
      <c r="B367" s="102"/>
      <c r="C367" s="102"/>
      <c r="D367" s="102"/>
      <c r="E367" s="102"/>
      <c r="F367" s="102"/>
      <c r="G367" s="102"/>
      <c r="H367" s="102"/>
      <c r="I367" s="102"/>
      <c r="J367" s="102"/>
      <c r="K367" s="102"/>
      <c r="L367" s="102"/>
      <c r="M367" s="102"/>
      <c r="N367" s="104"/>
      <c r="O367" s="104"/>
      <c r="P367" s="102"/>
      <c r="Q367" s="102"/>
      <c r="R367" s="102"/>
    </row>
    <row r="368" spans="2:18" x14ac:dyDescent="0.35">
      <c r="B368" s="102"/>
      <c r="C368" s="102"/>
      <c r="D368" s="102"/>
      <c r="E368" s="102"/>
      <c r="F368" s="102"/>
      <c r="G368" s="102"/>
      <c r="H368" s="102"/>
      <c r="I368" s="102"/>
      <c r="J368" s="102"/>
      <c r="K368" s="102"/>
      <c r="L368" s="102"/>
      <c r="M368" s="102"/>
      <c r="N368" s="104"/>
      <c r="O368" s="104"/>
      <c r="P368" s="102"/>
      <c r="Q368" s="102"/>
      <c r="R368" s="102"/>
    </row>
    <row r="369" spans="2:18" x14ac:dyDescent="0.35">
      <c r="B369" s="102"/>
      <c r="C369" s="102"/>
      <c r="D369" s="102"/>
      <c r="E369" s="102"/>
      <c r="F369" s="102"/>
      <c r="G369" s="102"/>
      <c r="H369" s="102"/>
      <c r="I369" s="102"/>
      <c r="J369" s="102"/>
      <c r="K369" s="102"/>
      <c r="L369" s="102"/>
      <c r="M369" s="102"/>
      <c r="N369" s="104"/>
      <c r="O369" s="104"/>
      <c r="P369" s="102"/>
      <c r="Q369" s="102"/>
      <c r="R369" s="102"/>
    </row>
    <row r="370" spans="2:18" x14ac:dyDescent="0.35">
      <c r="B370" s="102"/>
      <c r="C370" s="102"/>
      <c r="D370" s="102"/>
      <c r="E370" s="102"/>
      <c r="F370" s="102"/>
      <c r="G370" s="102"/>
      <c r="H370" s="102"/>
      <c r="I370" s="102"/>
      <c r="J370" s="102"/>
      <c r="K370" s="102"/>
      <c r="L370" s="102"/>
      <c r="M370" s="102"/>
      <c r="N370" s="104"/>
      <c r="O370" s="104"/>
      <c r="P370" s="102"/>
      <c r="Q370" s="102"/>
      <c r="R370" s="102"/>
    </row>
    <row r="371" spans="2:18" x14ac:dyDescent="0.35">
      <c r="B371" s="102"/>
      <c r="C371" s="102"/>
      <c r="D371" s="102"/>
      <c r="E371" s="102"/>
      <c r="F371" s="102"/>
      <c r="G371" s="102"/>
      <c r="H371" s="102"/>
      <c r="I371" s="102"/>
      <c r="J371" s="102"/>
      <c r="K371" s="102"/>
      <c r="L371" s="102"/>
      <c r="M371" s="102"/>
      <c r="N371" s="104"/>
      <c r="O371" s="104"/>
      <c r="P371" s="102"/>
      <c r="Q371" s="102"/>
      <c r="R371" s="102"/>
    </row>
    <row r="372" spans="2:18" x14ac:dyDescent="0.35">
      <c r="B372" s="102"/>
      <c r="C372" s="102"/>
      <c r="D372" s="102"/>
      <c r="E372" s="102"/>
      <c r="F372" s="102"/>
      <c r="G372" s="102"/>
      <c r="H372" s="102"/>
      <c r="I372" s="102"/>
      <c r="J372" s="102"/>
      <c r="K372" s="102"/>
      <c r="L372" s="102"/>
      <c r="M372" s="102"/>
      <c r="N372" s="104"/>
      <c r="O372" s="104"/>
      <c r="P372" s="102"/>
      <c r="Q372" s="102"/>
      <c r="R372" s="102"/>
    </row>
    <row r="373" spans="2:18" x14ac:dyDescent="0.35">
      <c r="B373" s="102"/>
      <c r="C373" s="102"/>
      <c r="D373" s="102"/>
      <c r="E373" s="102"/>
      <c r="F373" s="102"/>
      <c r="G373" s="102"/>
      <c r="H373" s="102"/>
      <c r="I373" s="102"/>
      <c r="J373" s="102"/>
      <c r="K373" s="102"/>
      <c r="L373" s="102"/>
      <c r="M373" s="102"/>
      <c r="N373" s="104"/>
      <c r="O373" s="104"/>
      <c r="P373" s="102"/>
      <c r="Q373" s="102"/>
      <c r="R373" s="102"/>
    </row>
    <row r="374" spans="2:18" x14ac:dyDescent="0.35">
      <c r="B374" s="102"/>
      <c r="C374" s="102"/>
      <c r="D374" s="102"/>
      <c r="E374" s="102"/>
      <c r="F374" s="102"/>
      <c r="G374" s="102"/>
      <c r="H374" s="102"/>
      <c r="I374" s="102"/>
      <c r="J374" s="102"/>
      <c r="K374" s="102"/>
      <c r="L374" s="102"/>
      <c r="M374" s="102"/>
      <c r="N374" s="104"/>
      <c r="O374" s="104"/>
      <c r="P374" s="102"/>
      <c r="Q374" s="102"/>
      <c r="R374" s="102"/>
    </row>
    <row r="375" spans="2:18" x14ac:dyDescent="0.35">
      <c r="B375" s="102"/>
      <c r="C375" s="102"/>
      <c r="D375" s="102"/>
      <c r="E375" s="102"/>
      <c r="F375" s="102"/>
      <c r="G375" s="102"/>
      <c r="H375" s="102"/>
      <c r="I375" s="102"/>
      <c r="J375" s="102"/>
      <c r="K375" s="102"/>
      <c r="L375" s="102"/>
      <c r="M375" s="102"/>
      <c r="N375" s="104"/>
      <c r="O375" s="104"/>
      <c r="P375" s="102"/>
      <c r="Q375" s="102"/>
      <c r="R375" s="102"/>
    </row>
    <row r="376" spans="2:18" x14ac:dyDescent="0.35">
      <c r="B376" s="102"/>
      <c r="C376" s="102"/>
      <c r="D376" s="102"/>
      <c r="E376" s="102"/>
      <c r="F376" s="102"/>
      <c r="G376" s="102"/>
      <c r="H376" s="102"/>
      <c r="I376" s="102"/>
      <c r="J376" s="102"/>
      <c r="K376" s="102"/>
      <c r="L376" s="102"/>
      <c r="M376" s="102"/>
      <c r="N376" s="104"/>
      <c r="O376" s="104"/>
      <c r="P376" s="102"/>
      <c r="Q376" s="102"/>
      <c r="R376" s="102"/>
    </row>
    <row r="377" spans="2:18" x14ac:dyDescent="0.35">
      <c r="B377" s="102"/>
      <c r="C377" s="102"/>
      <c r="D377" s="102"/>
      <c r="E377" s="102"/>
      <c r="F377" s="102"/>
      <c r="G377" s="102"/>
      <c r="H377" s="102"/>
      <c r="I377" s="102"/>
      <c r="J377" s="102"/>
      <c r="K377" s="102"/>
      <c r="L377" s="102"/>
      <c r="M377" s="102"/>
      <c r="N377" s="104"/>
      <c r="O377" s="104"/>
      <c r="P377" s="102"/>
      <c r="Q377" s="102"/>
      <c r="R377" s="102"/>
    </row>
    <row r="378" spans="2:18" x14ac:dyDescent="0.35">
      <c r="B378" s="102"/>
      <c r="C378" s="102"/>
      <c r="D378" s="102"/>
      <c r="E378" s="102"/>
      <c r="F378" s="102"/>
      <c r="G378" s="102"/>
      <c r="H378" s="102"/>
      <c r="I378" s="102"/>
      <c r="J378" s="102"/>
      <c r="K378" s="102"/>
      <c r="L378" s="102"/>
      <c r="M378" s="102"/>
      <c r="N378" s="104"/>
      <c r="O378" s="104"/>
      <c r="P378" s="102"/>
      <c r="Q378" s="102"/>
      <c r="R378" s="102"/>
    </row>
    <row r="379" spans="2:18" x14ac:dyDescent="0.35">
      <c r="B379" s="102"/>
      <c r="C379" s="102"/>
      <c r="D379" s="102"/>
      <c r="E379" s="102"/>
      <c r="F379" s="102"/>
      <c r="G379" s="102"/>
      <c r="H379" s="102"/>
      <c r="I379" s="102"/>
      <c r="J379" s="102"/>
      <c r="K379" s="102"/>
      <c r="L379" s="102"/>
      <c r="M379" s="102"/>
      <c r="N379" s="104"/>
      <c r="O379" s="104"/>
      <c r="P379" s="102"/>
      <c r="Q379" s="102"/>
      <c r="R379" s="102"/>
    </row>
    <row r="380" spans="2:18" x14ac:dyDescent="0.35">
      <c r="B380" s="102"/>
      <c r="C380" s="102"/>
      <c r="D380" s="102"/>
      <c r="E380" s="102"/>
      <c r="F380" s="102"/>
      <c r="G380" s="102"/>
      <c r="H380" s="102"/>
      <c r="I380" s="102"/>
      <c r="J380" s="102"/>
      <c r="K380" s="102"/>
      <c r="L380" s="102"/>
      <c r="M380" s="102"/>
      <c r="N380" s="104"/>
      <c r="O380" s="104"/>
      <c r="P380" s="102"/>
      <c r="Q380" s="102"/>
      <c r="R380" s="102"/>
    </row>
    <row r="381" spans="2:18" x14ac:dyDescent="0.35">
      <c r="B381" s="102"/>
      <c r="C381" s="102"/>
      <c r="D381" s="102"/>
      <c r="E381" s="102"/>
      <c r="F381" s="102"/>
      <c r="G381" s="102"/>
      <c r="H381" s="102"/>
      <c r="I381" s="102"/>
      <c r="J381" s="102"/>
      <c r="K381" s="102"/>
      <c r="L381" s="102"/>
      <c r="M381" s="102"/>
      <c r="N381" s="104"/>
      <c r="O381" s="104"/>
      <c r="P381" s="102"/>
      <c r="Q381" s="102"/>
      <c r="R381" s="102"/>
    </row>
    <row r="382" spans="2:18" x14ac:dyDescent="0.35">
      <c r="B382" s="102"/>
      <c r="C382" s="102"/>
      <c r="D382" s="102"/>
      <c r="E382" s="102"/>
      <c r="F382" s="102"/>
      <c r="G382" s="102"/>
      <c r="H382" s="102"/>
      <c r="I382" s="102"/>
      <c r="J382" s="102"/>
      <c r="K382" s="102"/>
      <c r="L382" s="102"/>
      <c r="M382" s="102"/>
      <c r="N382" s="104"/>
      <c r="O382" s="104"/>
      <c r="P382" s="102"/>
      <c r="Q382" s="102"/>
      <c r="R382" s="102"/>
    </row>
    <row r="383" spans="2:18" x14ac:dyDescent="0.35">
      <c r="B383" s="102"/>
      <c r="C383" s="102"/>
      <c r="D383" s="102"/>
      <c r="E383" s="102"/>
      <c r="F383" s="102"/>
      <c r="G383" s="102"/>
      <c r="H383" s="102"/>
      <c r="I383" s="102"/>
      <c r="J383" s="102"/>
      <c r="K383" s="102"/>
      <c r="L383" s="102"/>
      <c r="M383" s="102"/>
      <c r="N383" s="104"/>
      <c r="O383" s="104"/>
      <c r="P383" s="102"/>
      <c r="Q383" s="102"/>
      <c r="R383" s="102"/>
    </row>
    <row r="384" spans="2:18" x14ac:dyDescent="0.35">
      <c r="B384" s="102"/>
      <c r="C384" s="102"/>
      <c r="D384" s="102"/>
      <c r="E384" s="102"/>
      <c r="F384" s="102"/>
      <c r="G384" s="102"/>
      <c r="H384" s="102"/>
      <c r="I384" s="102"/>
      <c r="J384" s="102"/>
      <c r="K384" s="102"/>
      <c r="L384" s="102"/>
      <c r="M384" s="102"/>
      <c r="N384" s="104"/>
      <c r="O384" s="104"/>
      <c r="P384" s="102"/>
      <c r="Q384" s="102"/>
      <c r="R384" s="102"/>
    </row>
    <row r="385" spans="2:18" x14ac:dyDescent="0.35">
      <c r="B385" s="102"/>
      <c r="C385" s="102"/>
      <c r="D385" s="102"/>
      <c r="E385" s="102"/>
      <c r="F385" s="102"/>
      <c r="G385" s="102"/>
      <c r="H385" s="102"/>
      <c r="I385" s="102"/>
      <c r="J385" s="102"/>
      <c r="K385" s="102"/>
      <c r="L385" s="102"/>
      <c r="M385" s="102"/>
      <c r="N385" s="104"/>
      <c r="O385" s="104"/>
      <c r="P385" s="102"/>
      <c r="Q385" s="102"/>
      <c r="R385" s="102"/>
    </row>
    <row r="386" spans="2:18" x14ac:dyDescent="0.35">
      <c r="B386" s="102"/>
      <c r="C386" s="102"/>
      <c r="D386" s="102"/>
      <c r="E386" s="102"/>
      <c r="F386" s="102"/>
      <c r="G386" s="102"/>
      <c r="H386" s="102"/>
      <c r="I386" s="102"/>
      <c r="J386" s="102"/>
      <c r="K386" s="102"/>
      <c r="L386" s="102"/>
      <c r="M386" s="102"/>
      <c r="N386" s="104"/>
      <c r="O386" s="104"/>
      <c r="P386" s="102"/>
      <c r="Q386" s="102"/>
      <c r="R386" s="102"/>
    </row>
    <row r="387" spans="2:18" x14ac:dyDescent="0.35">
      <c r="B387" s="102"/>
      <c r="C387" s="102"/>
      <c r="D387" s="102"/>
      <c r="E387" s="102"/>
      <c r="F387" s="102"/>
      <c r="G387" s="102"/>
      <c r="H387" s="102"/>
      <c r="I387" s="102"/>
      <c r="J387" s="102"/>
      <c r="K387" s="102"/>
      <c r="L387" s="102"/>
      <c r="M387" s="102"/>
      <c r="N387" s="104"/>
      <c r="O387" s="104"/>
      <c r="P387" s="102"/>
      <c r="Q387" s="102"/>
      <c r="R387" s="102"/>
    </row>
    <row r="388" spans="2:18" x14ac:dyDescent="0.35">
      <c r="B388" s="102"/>
      <c r="C388" s="102"/>
      <c r="D388" s="102"/>
      <c r="E388" s="102"/>
      <c r="F388" s="102"/>
      <c r="G388" s="102"/>
      <c r="H388" s="102"/>
      <c r="I388" s="102"/>
      <c r="J388" s="102"/>
      <c r="K388" s="102"/>
      <c r="L388" s="102"/>
      <c r="M388" s="102"/>
      <c r="N388" s="104"/>
      <c r="O388" s="104"/>
      <c r="P388" s="102"/>
      <c r="Q388" s="102"/>
      <c r="R388" s="102"/>
    </row>
    <row r="389" spans="2:18" x14ac:dyDescent="0.35">
      <c r="B389" s="102"/>
      <c r="C389" s="102"/>
      <c r="D389" s="102"/>
      <c r="E389" s="102"/>
      <c r="F389" s="102"/>
      <c r="G389" s="102"/>
      <c r="H389" s="102"/>
      <c r="I389" s="102"/>
      <c r="J389" s="102"/>
      <c r="K389" s="102"/>
      <c r="L389" s="102"/>
      <c r="M389" s="102"/>
      <c r="N389" s="104"/>
      <c r="O389" s="104"/>
      <c r="P389" s="102"/>
      <c r="Q389" s="102"/>
      <c r="R389" s="102"/>
    </row>
    <row r="390" spans="2:18" x14ac:dyDescent="0.35">
      <c r="B390" s="102"/>
      <c r="C390" s="102"/>
      <c r="D390" s="102"/>
      <c r="E390" s="102"/>
      <c r="F390" s="102"/>
      <c r="G390" s="102"/>
      <c r="H390" s="102"/>
      <c r="I390" s="102"/>
      <c r="J390" s="102"/>
      <c r="K390" s="102"/>
      <c r="L390" s="102"/>
      <c r="M390" s="102"/>
      <c r="N390" s="104"/>
      <c r="O390" s="104"/>
      <c r="P390" s="102"/>
      <c r="Q390" s="102"/>
      <c r="R390" s="102"/>
    </row>
    <row r="391" spans="2:18" x14ac:dyDescent="0.35">
      <c r="B391" s="102"/>
      <c r="C391" s="102"/>
      <c r="D391" s="102"/>
      <c r="E391" s="102"/>
      <c r="F391" s="102"/>
      <c r="G391" s="102"/>
      <c r="H391" s="102"/>
      <c r="I391" s="102"/>
      <c r="J391" s="102"/>
      <c r="K391" s="102"/>
      <c r="L391" s="102"/>
      <c r="M391" s="102"/>
      <c r="N391" s="104"/>
      <c r="O391" s="104"/>
      <c r="P391" s="102"/>
      <c r="Q391" s="102"/>
      <c r="R391" s="102"/>
    </row>
    <row r="392" spans="2:18" x14ac:dyDescent="0.35">
      <c r="B392" s="102"/>
      <c r="C392" s="102"/>
      <c r="D392" s="102"/>
      <c r="E392" s="102"/>
      <c r="F392" s="102"/>
      <c r="G392" s="102"/>
      <c r="H392" s="102"/>
      <c r="I392" s="102"/>
      <c r="J392" s="102"/>
      <c r="K392" s="102"/>
      <c r="L392" s="102"/>
      <c r="M392" s="102"/>
      <c r="N392" s="104"/>
      <c r="O392" s="104"/>
      <c r="P392" s="102"/>
      <c r="Q392" s="102"/>
      <c r="R392" s="102"/>
    </row>
    <row r="393" spans="2:18" x14ac:dyDescent="0.35">
      <c r="B393" s="102"/>
      <c r="C393" s="102"/>
      <c r="D393" s="102"/>
      <c r="E393" s="102"/>
      <c r="F393" s="102"/>
      <c r="G393" s="102"/>
      <c r="H393" s="102"/>
      <c r="I393" s="102"/>
      <c r="J393" s="102"/>
      <c r="K393" s="102"/>
      <c r="L393" s="102"/>
      <c r="M393" s="102"/>
      <c r="N393" s="104"/>
      <c r="O393" s="104"/>
      <c r="P393" s="102"/>
      <c r="Q393" s="102"/>
      <c r="R393" s="102"/>
    </row>
    <row r="394" spans="2:18" x14ac:dyDescent="0.35">
      <c r="B394" s="102"/>
      <c r="C394" s="102"/>
      <c r="D394" s="102"/>
      <c r="E394" s="102"/>
      <c r="F394" s="102"/>
      <c r="G394" s="102"/>
      <c r="H394" s="102"/>
      <c r="I394" s="102"/>
      <c r="J394" s="102"/>
      <c r="K394" s="102"/>
      <c r="L394" s="102"/>
      <c r="M394" s="102"/>
      <c r="N394" s="104"/>
      <c r="O394" s="104"/>
      <c r="P394" s="102"/>
      <c r="Q394" s="102"/>
      <c r="R394" s="102"/>
    </row>
    <row r="395" spans="2:18" x14ac:dyDescent="0.35">
      <c r="B395" s="102"/>
      <c r="C395" s="102"/>
      <c r="D395" s="102"/>
      <c r="E395" s="102"/>
      <c r="F395" s="102"/>
      <c r="G395" s="102"/>
      <c r="H395" s="102"/>
      <c r="I395" s="102"/>
      <c r="J395" s="102"/>
      <c r="K395" s="102"/>
      <c r="L395" s="102"/>
      <c r="M395" s="102"/>
      <c r="N395" s="104"/>
      <c r="O395" s="104"/>
      <c r="P395" s="102"/>
      <c r="Q395" s="102"/>
      <c r="R395" s="102"/>
    </row>
    <row r="396" spans="2:18" x14ac:dyDescent="0.35">
      <c r="B396" s="102"/>
      <c r="C396" s="102"/>
      <c r="D396" s="102"/>
      <c r="E396" s="102"/>
      <c r="F396" s="102"/>
      <c r="G396" s="102"/>
      <c r="H396" s="102"/>
      <c r="I396" s="102"/>
      <c r="J396" s="102"/>
      <c r="K396" s="102"/>
      <c r="L396" s="102"/>
      <c r="M396" s="102"/>
      <c r="N396" s="104"/>
      <c r="O396" s="104"/>
      <c r="P396" s="102"/>
      <c r="Q396" s="102"/>
      <c r="R396" s="102"/>
    </row>
    <row r="397" spans="2:18" x14ac:dyDescent="0.35">
      <c r="B397" s="102"/>
      <c r="C397" s="102"/>
      <c r="D397" s="102"/>
      <c r="E397" s="102"/>
      <c r="F397" s="102"/>
      <c r="G397" s="102"/>
      <c r="H397" s="102"/>
      <c r="I397" s="102"/>
      <c r="J397" s="102"/>
      <c r="K397" s="102"/>
      <c r="L397" s="102"/>
      <c r="M397" s="102"/>
      <c r="N397" s="104"/>
      <c r="O397" s="104"/>
      <c r="P397" s="102"/>
      <c r="Q397" s="102"/>
      <c r="R397" s="102"/>
    </row>
    <row r="398" spans="2:18" x14ac:dyDescent="0.35">
      <c r="B398" s="102"/>
      <c r="C398" s="102"/>
      <c r="D398" s="102"/>
      <c r="E398" s="102"/>
      <c r="F398" s="102"/>
      <c r="G398" s="102"/>
      <c r="H398" s="102"/>
      <c r="I398" s="102"/>
      <c r="J398" s="102"/>
      <c r="K398" s="102"/>
      <c r="L398" s="102"/>
      <c r="M398" s="102"/>
      <c r="N398" s="104"/>
      <c r="O398" s="104"/>
      <c r="P398" s="102"/>
      <c r="Q398" s="102"/>
      <c r="R398" s="102"/>
    </row>
    <row r="399" spans="2:18" x14ac:dyDescent="0.35">
      <c r="B399" s="102"/>
      <c r="C399" s="102"/>
      <c r="D399" s="102"/>
      <c r="E399" s="102"/>
      <c r="F399" s="102"/>
      <c r="G399" s="102"/>
      <c r="H399" s="102"/>
      <c r="I399" s="102"/>
      <c r="J399" s="102"/>
      <c r="K399" s="102"/>
      <c r="L399" s="102"/>
      <c r="M399" s="102"/>
      <c r="N399" s="104"/>
      <c r="O399" s="104"/>
      <c r="P399" s="102"/>
      <c r="Q399" s="102"/>
      <c r="R399" s="102"/>
    </row>
    <row r="400" spans="2:18" x14ac:dyDescent="0.35">
      <c r="B400" s="102"/>
      <c r="C400" s="102"/>
      <c r="D400" s="102"/>
      <c r="E400" s="102"/>
      <c r="F400" s="102"/>
      <c r="G400" s="102"/>
      <c r="H400" s="102"/>
      <c r="I400" s="102"/>
      <c r="J400" s="102"/>
      <c r="K400" s="102"/>
      <c r="L400" s="102"/>
      <c r="M400" s="102"/>
      <c r="N400" s="104"/>
      <c r="O400" s="104"/>
      <c r="P400" s="102"/>
      <c r="Q400" s="102"/>
      <c r="R400" s="102"/>
    </row>
    <row r="401" spans="2:18" x14ac:dyDescent="0.35">
      <c r="B401" s="102"/>
      <c r="C401" s="102"/>
      <c r="D401" s="102"/>
      <c r="E401" s="102"/>
      <c r="F401" s="102"/>
      <c r="G401" s="102"/>
      <c r="H401" s="102"/>
      <c r="I401" s="102"/>
      <c r="J401" s="102"/>
      <c r="K401" s="102"/>
      <c r="L401" s="102"/>
      <c r="M401" s="102"/>
      <c r="N401" s="104"/>
      <c r="O401" s="104"/>
      <c r="P401" s="102"/>
      <c r="Q401" s="102"/>
      <c r="R401" s="102"/>
    </row>
    <row r="402" spans="2:18" x14ac:dyDescent="0.35">
      <c r="B402" s="102"/>
      <c r="C402" s="102"/>
      <c r="D402" s="102"/>
      <c r="E402" s="102"/>
      <c r="F402" s="102"/>
      <c r="G402" s="102"/>
      <c r="H402" s="102"/>
      <c r="I402" s="102"/>
      <c r="J402" s="102"/>
      <c r="K402" s="102"/>
      <c r="L402" s="102"/>
      <c r="M402" s="102"/>
      <c r="N402" s="104"/>
      <c r="O402" s="104"/>
      <c r="P402" s="102"/>
      <c r="Q402" s="102"/>
      <c r="R402" s="102"/>
    </row>
    <row r="403" spans="2:18" x14ac:dyDescent="0.35">
      <c r="B403" s="102"/>
      <c r="C403" s="102"/>
      <c r="D403" s="102"/>
      <c r="E403" s="102"/>
      <c r="F403" s="102"/>
      <c r="G403" s="102"/>
      <c r="H403" s="102"/>
      <c r="I403" s="102"/>
      <c r="J403" s="102"/>
      <c r="K403" s="102"/>
      <c r="L403" s="102"/>
      <c r="M403" s="102"/>
      <c r="N403" s="104"/>
      <c r="O403" s="104"/>
      <c r="P403" s="102"/>
      <c r="Q403" s="102"/>
      <c r="R403" s="102"/>
    </row>
    <row r="404" spans="2:18" x14ac:dyDescent="0.35">
      <c r="B404" s="102"/>
      <c r="C404" s="102"/>
      <c r="D404" s="102"/>
      <c r="E404" s="102"/>
      <c r="F404" s="102"/>
      <c r="G404" s="102"/>
      <c r="H404" s="102"/>
      <c r="I404" s="102"/>
      <c r="J404" s="102"/>
      <c r="K404" s="102"/>
      <c r="L404" s="102"/>
      <c r="M404" s="102"/>
      <c r="N404" s="104"/>
      <c r="O404" s="104"/>
      <c r="P404" s="102"/>
      <c r="Q404" s="102"/>
      <c r="R404" s="102"/>
    </row>
    <row r="405" spans="2:18" x14ac:dyDescent="0.35">
      <c r="B405" s="102"/>
      <c r="C405" s="102"/>
      <c r="D405" s="102"/>
      <c r="E405" s="102"/>
      <c r="F405" s="102"/>
      <c r="G405" s="102"/>
      <c r="H405" s="102"/>
      <c r="I405" s="102"/>
      <c r="J405" s="102"/>
      <c r="K405" s="102"/>
      <c r="L405" s="102"/>
      <c r="M405" s="102"/>
      <c r="N405" s="104"/>
      <c r="O405" s="104"/>
      <c r="P405" s="102"/>
      <c r="Q405" s="102"/>
      <c r="R405" s="102"/>
    </row>
    <row r="406" spans="2:18" x14ac:dyDescent="0.35">
      <c r="B406" s="102"/>
      <c r="C406" s="102"/>
      <c r="D406" s="102"/>
      <c r="E406" s="102"/>
      <c r="F406" s="102"/>
      <c r="G406" s="102"/>
      <c r="H406" s="102"/>
      <c r="I406" s="102"/>
      <c r="J406" s="102"/>
      <c r="K406" s="102"/>
      <c r="L406" s="102"/>
      <c r="M406" s="102"/>
      <c r="N406" s="104"/>
      <c r="O406" s="104"/>
      <c r="P406" s="102"/>
      <c r="Q406" s="102"/>
      <c r="R406" s="102"/>
    </row>
    <row r="407" spans="2:18" x14ac:dyDescent="0.35">
      <c r="B407" s="102"/>
      <c r="C407" s="102"/>
      <c r="D407" s="102"/>
      <c r="E407" s="102"/>
      <c r="F407" s="102"/>
      <c r="G407" s="102"/>
      <c r="H407" s="102"/>
      <c r="I407" s="102"/>
      <c r="J407" s="102"/>
      <c r="K407" s="102"/>
      <c r="L407" s="102"/>
      <c r="M407" s="102"/>
      <c r="N407" s="104"/>
      <c r="O407" s="104"/>
      <c r="P407" s="102"/>
      <c r="Q407" s="102"/>
      <c r="R407" s="102"/>
    </row>
    <row r="408" spans="2:18" x14ac:dyDescent="0.35">
      <c r="B408" s="102"/>
      <c r="C408" s="102"/>
      <c r="D408" s="102"/>
      <c r="E408" s="102"/>
      <c r="F408" s="102"/>
      <c r="G408" s="102"/>
      <c r="H408" s="102"/>
      <c r="I408" s="102"/>
      <c r="J408" s="102"/>
      <c r="K408" s="102"/>
      <c r="L408" s="102"/>
      <c r="M408" s="102"/>
      <c r="N408" s="104"/>
      <c r="O408" s="104"/>
      <c r="P408" s="102"/>
      <c r="Q408" s="102"/>
      <c r="R408" s="102"/>
    </row>
    <row r="409" spans="2:18" x14ac:dyDescent="0.35">
      <c r="B409" s="102"/>
      <c r="C409" s="102"/>
      <c r="D409" s="102"/>
      <c r="E409" s="102"/>
      <c r="F409" s="102"/>
      <c r="G409" s="102"/>
      <c r="H409" s="102"/>
      <c r="I409" s="102"/>
      <c r="J409" s="102"/>
      <c r="K409" s="102"/>
      <c r="L409" s="102"/>
      <c r="M409" s="102"/>
      <c r="N409" s="104"/>
      <c r="O409" s="104"/>
      <c r="P409" s="102"/>
      <c r="Q409" s="102"/>
      <c r="R409" s="102"/>
    </row>
    <row r="410" spans="2:18" x14ac:dyDescent="0.35">
      <c r="B410" s="102"/>
      <c r="C410" s="102"/>
      <c r="D410" s="102"/>
      <c r="E410" s="102"/>
      <c r="F410" s="102"/>
      <c r="G410" s="102"/>
      <c r="H410" s="102"/>
      <c r="I410" s="102"/>
      <c r="J410" s="102"/>
      <c r="K410" s="102"/>
      <c r="L410" s="102"/>
      <c r="M410" s="102"/>
      <c r="N410" s="104"/>
      <c r="O410" s="104"/>
      <c r="P410" s="102"/>
      <c r="Q410" s="102"/>
      <c r="R410" s="102"/>
    </row>
    <row r="411" spans="2:18" x14ac:dyDescent="0.35">
      <c r="B411" s="102"/>
      <c r="C411" s="102"/>
      <c r="D411" s="102"/>
      <c r="E411" s="102"/>
      <c r="F411" s="102"/>
      <c r="G411" s="102"/>
      <c r="H411" s="102"/>
      <c r="I411" s="102"/>
      <c r="J411" s="102"/>
      <c r="K411" s="102"/>
      <c r="L411" s="102"/>
      <c r="M411" s="102"/>
      <c r="N411" s="104"/>
      <c r="O411" s="104"/>
      <c r="P411" s="102"/>
      <c r="Q411" s="102"/>
      <c r="R411" s="102"/>
    </row>
    <row r="412" spans="2:18" x14ac:dyDescent="0.35">
      <c r="B412" s="102"/>
      <c r="C412" s="102"/>
      <c r="D412" s="102"/>
      <c r="E412" s="102"/>
      <c r="F412" s="102"/>
      <c r="G412" s="102"/>
      <c r="H412" s="102"/>
      <c r="I412" s="102"/>
      <c r="J412" s="102"/>
      <c r="K412" s="102"/>
      <c r="L412" s="102"/>
      <c r="M412" s="102"/>
      <c r="N412" s="104"/>
      <c r="O412" s="104"/>
      <c r="P412" s="102"/>
      <c r="Q412" s="102"/>
      <c r="R412" s="102"/>
    </row>
    <row r="413" spans="2:18" x14ac:dyDescent="0.35">
      <c r="B413" s="102"/>
      <c r="C413" s="102"/>
      <c r="D413" s="102"/>
      <c r="E413" s="102"/>
      <c r="F413" s="102"/>
      <c r="G413" s="102"/>
      <c r="H413" s="102"/>
      <c r="I413" s="102"/>
      <c r="J413" s="102"/>
      <c r="K413" s="102"/>
      <c r="L413" s="102"/>
      <c r="M413" s="102"/>
      <c r="N413" s="104"/>
      <c r="O413" s="104"/>
      <c r="P413" s="102"/>
      <c r="Q413" s="102"/>
      <c r="R413" s="102"/>
    </row>
    <row r="414" spans="2:18" x14ac:dyDescent="0.35">
      <c r="B414" s="102"/>
      <c r="C414" s="102"/>
      <c r="D414" s="102"/>
      <c r="E414" s="102"/>
      <c r="F414" s="102"/>
      <c r="G414" s="102"/>
      <c r="H414" s="102"/>
      <c r="I414" s="102"/>
      <c r="J414" s="102"/>
      <c r="K414" s="102"/>
      <c r="L414" s="102"/>
      <c r="M414" s="102"/>
      <c r="N414" s="104"/>
      <c r="O414" s="104"/>
      <c r="P414" s="102"/>
      <c r="Q414" s="102"/>
      <c r="R414" s="102"/>
    </row>
    <row r="415" spans="2:18" x14ac:dyDescent="0.35">
      <c r="B415" s="102"/>
      <c r="C415" s="102"/>
      <c r="D415" s="102"/>
      <c r="E415" s="102"/>
      <c r="F415" s="102"/>
      <c r="G415" s="102"/>
      <c r="H415" s="102"/>
      <c r="I415" s="102"/>
      <c r="J415" s="102"/>
      <c r="K415" s="102"/>
      <c r="L415" s="102"/>
      <c r="M415" s="102"/>
      <c r="N415" s="104"/>
      <c r="O415" s="104"/>
      <c r="P415" s="102"/>
      <c r="Q415" s="102"/>
      <c r="R415" s="102"/>
    </row>
    <row r="416" spans="2:18" x14ac:dyDescent="0.35">
      <c r="B416" s="102"/>
      <c r="C416" s="102"/>
      <c r="D416" s="102"/>
      <c r="E416" s="102"/>
      <c r="F416" s="102"/>
      <c r="G416" s="102"/>
      <c r="H416" s="102"/>
      <c r="I416" s="102"/>
      <c r="J416" s="102"/>
      <c r="K416" s="102"/>
      <c r="L416" s="102"/>
      <c r="M416" s="102"/>
      <c r="N416" s="104"/>
      <c r="O416" s="104"/>
      <c r="P416" s="102"/>
      <c r="Q416" s="102"/>
      <c r="R416" s="102"/>
    </row>
    <row r="417" spans="2:18" x14ac:dyDescent="0.35">
      <c r="B417" s="102"/>
      <c r="C417" s="102"/>
      <c r="D417" s="102"/>
      <c r="E417" s="102"/>
      <c r="F417" s="102"/>
      <c r="G417" s="102"/>
      <c r="H417" s="102"/>
      <c r="I417" s="102"/>
      <c r="J417" s="102"/>
      <c r="K417" s="102"/>
      <c r="L417" s="102"/>
      <c r="M417" s="102"/>
      <c r="N417" s="104"/>
      <c r="O417" s="104"/>
      <c r="P417" s="102"/>
      <c r="Q417" s="102"/>
      <c r="R417" s="102"/>
    </row>
    <row r="418" spans="2:18" x14ac:dyDescent="0.35">
      <c r="B418" s="102"/>
      <c r="C418" s="102"/>
      <c r="D418" s="102"/>
      <c r="E418" s="102"/>
      <c r="F418" s="102"/>
      <c r="G418" s="102"/>
      <c r="H418" s="102"/>
      <c r="I418" s="102"/>
      <c r="J418" s="102"/>
      <c r="K418" s="102"/>
      <c r="L418" s="102"/>
      <c r="M418" s="102"/>
      <c r="N418" s="104"/>
      <c r="O418" s="104"/>
      <c r="P418" s="102"/>
      <c r="Q418" s="102"/>
      <c r="R418" s="102"/>
    </row>
    <row r="419" spans="2:18" x14ac:dyDescent="0.35">
      <c r="B419" s="102"/>
      <c r="C419" s="102"/>
      <c r="D419" s="102"/>
      <c r="E419" s="102"/>
      <c r="F419" s="102"/>
      <c r="G419" s="102"/>
      <c r="H419" s="102"/>
      <c r="I419" s="102"/>
      <c r="J419" s="102"/>
      <c r="K419" s="102"/>
      <c r="L419" s="102"/>
      <c r="M419" s="102"/>
      <c r="N419" s="104"/>
      <c r="O419" s="104"/>
      <c r="P419" s="102"/>
      <c r="Q419" s="102"/>
      <c r="R419" s="102"/>
    </row>
    <row r="420" spans="2:18" x14ac:dyDescent="0.35">
      <c r="B420" s="102"/>
      <c r="C420" s="102"/>
      <c r="D420" s="102"/>
      <c r="E420" s="102"/>
      <c r="F420" s="102"/>
      <c r="G420" s="102"/>
      <c r="H420" s="102"/>
      <c r="I420" s="102"/>
      <c r="J420" s="102"/>
      <c r="K420" s="102"/>
      <c r="L420" s="102"/>
      <c r="M420" s="102"/>
      <c r="N420" s="104"/>
      <c r="O420" s="104"/>
      <c r="P420" s="102"/>
      <c r="Q420" s="102"/>
      <c r="R420" s="102"/>
    </row>
    <row r="421" spans="2:18" x14ac:dyDescent="0.35">
      <c r="B421" s="102"/>
      <c r="C421" s="102"/>
      <c r="D421" s="102"/>
      <c r="E421" s="102"/>
      <c r="F421" s="102"/>
      <c r="G421" s="102"/>
      <c r="H421" s="102"/>
      <c r="I421" s="102"/>
      <c r="J421" s="102"/>
      <c r="K421" s="102"/>
      <c r="L421" s="102"/>
      <c r="M421" s="102"/>
      <c r="N421" s="104"/>
      <c r="O421" s="104"/>
      <c r="P421" s="102"/>
      <c r="Q421" s="102"/>
      <c r="R421" s="102"/>
    </row>
    <row r="422" spans="2:18" x14ac:dyDescent="0.35">
      <c r="B422" s="102"/>
      <c r="C422" s="102"/>
      <c r="D422" s="102"/>
      <c r="E422" s="102"/>
      <c r="F422" s="102"/>
      <c r="G422" s="102"/>
      <c r="H422" s="102"/>
      <c r="I422" s="102"/>
      <c r="J422" s="102"/>
      <c r="K422" s="102"/>
      <c r="L422" s="102"/>
      <c r="M422" s="102"/>
      <c r="N422" s="104"/>
      <c r="O422" s="104"/>
      <c r="P422" s="102"/>
      <c r="Q422" s="102"/>
      <c r="R422" s="102"/>
    </row>
    <row r="423" spans="2:18" x14ac:dyDescent="0.35">
      <c r="B423" s="102"/>
      <c r="C423" s="102"/>
      <c r="D423" s="102"/>
      <c r="E423" s="102"/>
      <c r="F423" s="102"/>
      <c r="G423" s="102"/>
      <c r="H423" s="102"/>
      <c r="I423" s="102"/>
      <c r="J423" s="102"/>
      <c r="K423" s="102"/>
      <c r="L423" s="102"/>
      <c r="M423" s="102"/>
      <c r="N423" s="104"/>
      <c r="O423" s="104"/>
      <c r="P423" s="102"/>
      <c r="Q423" s="102"/>
      <c r="R423" s="102"/>
    </row>
    <row r="424" spans="2:18" x14ac:dyDescent="0.35">
      <c r="B424" s="102"/>
      <c r="C424" s="102"/>
      <c r="D424" s="102"/>
      <c r="E424" s="102"/>
      <c r="F424" s="102"/>
      <c r="G424" s="102"/>
      <c r="H424" s="102"/>
      <c r="I424" s="102"/>
      <c r="J424" s="102"/>
      <c r="K424" s="102"/>
      <c r="L424" s="102"/>
      <c r="M424" s="102"/>
      <c r="N424" s="104"/>
      <c r="O424" s="104"/>
      <c r="P424" s="102"/>
      <c r="Q424" s="102"/>
      <c r="R424" s="102"/>
    </row>
    <row r="425" spans="2:18" x14ac:dyDescent="0.35">
      <c r="B425" s="102"/>
      <c r="C425" s="102"/>
      <c r="D425" s="102"/>
      <c r="E425" s="102"/>
      <c r="F425" s="102"/>
      <c r="G425" s="102"/>
      <c r="H425" s="102"/>
      <c r="I425" s="102"/>
      <c r="J425" s="102"/>
      <c r="K425" s="102"/>
      <c r="L425" s="102"/>
      <c r="M425" s="102"/>
      <c r="N425" s="104"/>
      <c r="O425" s="104"/>
      <c r="P425" s="102"/>
      <c r="Q425" s="102"/>
      <c r="R425" s="102"/>
    </row>
    <row r="426" spans="2:18" x14ac:dyDescent="0.35">
      <c r="B426" s="102"/>
      <c r="C426" s="102"/>
      <c r="D426" s="102"/>
      <c r="E426" s="102"/>
      <c r="F426" s="102"/>
      <c r="G426" s="102"/>
      <c r="H426" s="102"/>
      <c r="I426" s="102"/>
      <c r="J426" s="102"/>
      <c r="K426" s="102"/>
      <c r="L426" s="102"/>
      <c r="M426" s="102"/>
      <c r="N426" s="104"/>
      <c r="O426" s="104"/>
      <c r="P426" s="102"/>
      <c r="Q426" s="102"/>
      <c r="R426" s="102"/>
    </row>
    <row r="427" spans="2:18" x14ac:dyDescent="0.35">
      <c r="B427" s="102"/>
      <c r="C427" s="102"/>
      <c r="D427" s="102"/>
      <c r="E427" s="102"/>
      <c r="F427" s="102"/>
      <c r="G427" s="102"/>
      <c r="H427" s="102"/>
      <c r="I427" s="102"/>
      <c r="J427" s="102"/>
      <c r="K427" s="102"/>
      <c r="L427" s="102"/>
      <c r="M427" s="102"/>
      <c r="N427" s="104"/>
      <c r="O427" s="104"/>
      <c r="P427" s="102"/>
      <c r="Q427" s="102"/>
      <c r="R427" s="102"/>
    </row>
    <row r="428" spans="2:18" x14ac:dyDescent="0.35">
      <c r="B428" s="102"/>
      <c r="C428" s="102"/>
      <c r="D428" s="102"/>
      <c r="E428" s="102"/>
      <c r="F428" s="102"/>
      <c r="G428" s="102"/>
      <c r="H428" s="102"/>
      <c r="I428" s="102"/>
      <c r="J428" s="102"/>
      <c r="K428" s="102"/>
      <c r="L428" s="102"/>
      <c r="M428" s="102"/>
      <c r="N428" s="104"/>
      <c r="O428" s="104"/>
      <c r="P428" s="102"/>
      <c r="Q428" s="102"/>
      <c r="R428" s="102"/>
    </row>
    <row r="429" spans="2:18" x14ac:dyDescent="0.35">
      <c r="B429" s="102"/>
      <c r="C429" s="102"/>
      <c r="D429" s="102"/>
      <c r="E429" s="102"/>
      <c r="F429" s="102"/>
      <c r="G429" s="102"/>
      <c r="H429" s="102"/>
      <c r="I429" s="102"/>
      <c r="J429" s="102"/>
      <c r="K429" s="102"/>
      <c r="L429" s="102"/>
      <c r="M429" s="102"/>
      <c r="N429" s="104"/>
      <c r="O429" s="104"/>
      <c r="P429" s="102"/>
      <c r="Q429" s="102"/>
      <c r="R429" s="102"/>
    </row>
    <row r="430" spans="2:18" x14ac:dyDescent="0.35">
      <c r="B430" s="102"/>
      <c r="C430" s="102"/>
      <c r="D430" s="102"/>
      <c r="E430" s="102"/>
      <c r="F430" s="102"/>
      <c r="G430" s="102"/>
      <c r="H430" s="102"/>
      <c r="I430" s="102"/>
      <c r="J430" s="102"/>
      <c r="K430" s="102"/>
      <c r="L430" s="102"/>
      <c r="M430" s="102"/>
      <c r="N430" s="104"/>
      <c r="O430" s="104"/>
      <c r="P430" s="102"/>
      <c r="Q430" s="102"/>
      <c r="R430" s="102"/>
    </row>
    <row r="431" spans="2:18" x14ac:dyDescent="0.35">
      <c r="B431" s="102"/>
      <c r="C431" s="102"/>
      <c r="D431" s="102"/>
      <c r="E431" s="102"/>
      <c r="F431" s="102"/>
      <c r="G431" s="102"/>
      <c r="H431" s="102"/>
      <c r="I431" s="102"/>
      <c r="J431" s="102"/>
      <c r="K431" s="102"/>
      <c r="L431" s="102"/>
      <c r="M431" s="102"/>
      <c r="N431" s="104"/>
      <c r="O431" s="104"/>
      <c r="P431" s="102"/>
      <c r="Q431" s="102"/>
      <c r="R431" s="102"/>
    </row>
    <row r="432" spans="2:18" x14ac:dyDescent="0.35">
      <c r="B432" s="102"/>
      <c r="C432" s="102"/>
      <c r="D432" s="102"/>
      <c r="E432" s="102"/>
      <c r="F432" s="102"/>
      <c r="G432" s="102"/>
      <c r="H432" s="102"/>
      <c r="I432" s="102"/>
      <c r="J432" s="102"/>
      <c r="K432" s="102"/>
      <c r="L432" s="102"/>
      <c r="M432" s="102"/>
      <c r="N432" s="104"/>
      <c r="O432" s="104"/>
      <c r="P432" s="102"/>
      <c r="Q432" s="102"/>
      <c r="R432" s="102"/>
    </row>
    <row r="433" spans="2:18" x14ac:dyDescent="0.35">
      <c r="B433" s="102"/>
      <c r="C433" s="102"/>
      <c r="D433" s="102"/>
      <c r="E433" s="102"/>
      <c r="F433" s="102"/>
      <c r="G433" s="102"/>
      <c r="H433" s="102"/>
      <c r="I433" s="102"/>
      <c r="J433" s="102"/>
      <c r="K433" s="102"/>
      <c r="L433" s="102"/>
      <c r="M433" s="102"/>
      <c r="N433" s="104"/>
      <c r="O433" s="104"/>
      <c r="P433" s="102"/>
      <c r="Q433" s="102"/>
      <c r="R433" s="102"/>
    </row>
    <row r="434" spans="2:18" x14ac:dyDescent="0.35">
      <c r="B434" s="102"/>
      <c r="C434" s="102"/>
      <c r="D434" s="102"/>
      <c r="E434" s="102"/>
      <c r="F434" s="102"/>
      <c r="G434" s="102"/>
      <c r="H434" s="102"/>
      <c r="I434" s="102"/>
      <c r="J434" s="102"/>
      <c r="K434" s="102"/>
      <c r="L434" s="102"/>
      <c r="M434" s="102"/>
      <c r="N434" s="104"/>
      <c r="O434" s="104"/>
      <c r="P434" s="102"/>
      <c r="Q434" s="102"/>
      <c r="R434" s="102"/>
    </row>
    <row r="435" spans="2:18" x14ac:dyDescent="0.35">
      <c r="B435" s="102"/>
      <c r="C435" s="102"/>
      <c r="D435" s="102"/>
      <c r="E435" s="102"/>
      <c r="F435" s="102"/>
      <c r="G435" s="102"/>
      <c r="H435" s="102"/>
      <c r="I435" s="102"/>
      <c r="J435" s="102"/>
      <c r="K435" s="102"/>
      <c r="L435" s="102"/>
      <c r="M435" s="102"/>
      <c r="N435" s="104"/>
      <c r="O435" s="104"/>
      <c r="P435" s="102"/>
      <c r="Q435" s="102"/>
      <c r="R435" s="102"/>
    </row>
    <row r="436" spans="2:18" x14ac:dyDescent="0.35">
      <c r="B436" s="102"/>
      <c r="C436" s="102"/>
      <c r="D436" s="102"/>
      <c r="E436" s="102"/>
      <c r="F436" s="102"/>
      <c r="G436" s="102"/>
      <c r="H436" s="102"/>
      <c r="I436" s="102"/>
      <c r="J436" s="102"/>
      <c r="K436" s="102"/>
      <c r="L436" s="102"/>
      <c r="M436" s="102"/>
      <c r="N436" s="104"/>
      <c r="O436" s="104"/>
      <c r="P436" s="102"/>
      <c r="Q436" s="102"/>
      <c r="R436" s="102"/>
    </row>
    <row r="437" spans="2:18" x14ac:dyDescent="0.35">
      <c r="B437" s="102"/>
      <c r="C437" s="102"/>
      <c r="D437" s="102"/>
      <c r="E437" s="102"/>
      <c r="F437" s="102"/>
      <c r="G437" s="102"/>
      <c r="H437" s="102"/>
      <c r="I437" s="102"/>
      <c r="J437" s="102"/>
      <c r="K437" s="102"/>
      <c r="L437" s="102"/>
      <c r="M437" s="102"/>
      <c r="N437" s="104"/>
      <c r="O437" s="104"/>
      <c r="P437" s="102"/>
      <c r="Q437" s="102"/>
      <c r="R437" s="102"/>
    </row>
    <row r="438" spans="2:18" x14ac:dyDescent="0.35">
      <c r="B438" s="102"/>
      <c r="C438" s="102"/>
      <c r="D438" s="102"/>
      <c r="E438" s="102"/>
      <c r="F438" s="102"/>
      <c r="G438" s="102"/>
      <c r="H438" s="102"/>
      <c r="I438" s="102"/>
      <c r="J438" s="102"/>
      <c r="K438" s="102"/>
      <c r="L438" s="102"/>
      <c r="M438" s="102"/>
      <c r="N438" s="104"/>
      <c r="O438" s="104"/>
      <c r="P438" s="102"/>
      <c r="Q438" s="102"/>
      <c r="R438" s="102"/>
    </row>
    <row r="439" spans="2:18" x14ac:dyDescent="0.35">
      <c r="B439" s="102"/>
      <c r="C439" s="102"/>
      <c r="D439" s="102"/>
      <c r="E439" s="102"/>
      <c r="F439" s="102"/>
      <c r="G439" s="102"/>
      <c r="H439" s="102"/>
      <c r="I439" s="102"/>
      <c r="J439" s="102"/>
      <c r="K439" s="102"/>
      <c r="L439" s="102"/>
      <c r="M439" s="102"/>
      <c r="N439" s="104"/>
      <c r="O439" s="104"/>
      <c r="P439" s="102"/>
      <c r="Q439" s="102"/>
      <c r="R439" s="102"/>
    </row>
    <row r="440" spans="2:18" x14ac:dyDescent="0.35">
      <c r="B440" s="102"/>
      <c r="C440" s="102"/>
      <c r="D440" s="102"/>
      <c r="E440" s="102"/>
      <c r="F440" s="102"/>
      <c r="G440" s="102"/>
      <c r="H440" s="102"/>
      <c r="I440" s="102"/>
      <c r="J440" s="102"/>
      <c r="K440" s="102"/>
      <c r="L440" s="102"/>
      <c r="M440" s="102"/>
      <c r="N440" s="104"/>
      <c r="O440" s="104"/>
      <c r="P440" s="102"/>
      <c r="Q440" s="102"/>
      <c r="R440" s="102"/>
    </row>
    <row r="441" spans="2:18" x14ac:dyDescent="0.35">
      <c r="B441" s="102"/>
      <c r="C441" s="102"/>
      <c r="D441" s="102"/>
      <c r="E441" s="102"/>
      <c r="F441" s="102"/>
      <c r="G441" s="102"/>
      <c r="H441" s="102"/>
      <c r="I441" s="102"/>
      <c r="J441" s="102"/>
      <c r="K441" s="102"/>
      <c r="L441" s="102"/>
      <c r="M441" s="102"/>
      <c r="N441" s="104"/>
      <c r="O441" s="104"/>
      <c r="P441" s="102"/>
      <c r="Q441" s="102"/>
      <c r="R441" s="102"/>
    </row>
    <row r="442" spans="2:18" x14ac:dyDescent="0.35">
      <c r="B442" s="102"/>
      <c r="C442" s="102"/>
      <c r="D442" s="102"/>
      <c r="E442" s="102"/>
      <c r="F442" s="102"/>
      <c r="G442" s="102"/>
      <c r="H442" s="102"/>
      <c r="I442" s="102"/>
      <c r="J442" s="102"/>
      <c r="K442" s="102"/>
      <c r="L442" s="102"/>
      <c r="M442" s="102"/>
      <c r="N442" s="104"/>
      <c r="O442" s="104"/>
      <c r="P442" s="102"/>
      <c r="Q442" s="102"/>
      <c r="R442" s="102"/>
    </row>
    <row r="443" spans="2:18" x14ac:dyDescent="0.35">
      <c r="B443" s="102"/>
      <c r="C443" s="102"/>
      <c r="D443" s="102"/>
      <c r="E443" s="102"/>
      <c r="F443" s="102"/>
      <c r="G443" s="102"/>
      <c r="H443" s="102"/>
      <c r="I443" s="102"/>
      <c r="J443" s="102"/>
      <c r="K443" s="102"/>
      <c r="L443" s="102"/>
      <c r="M443" s="102"/>
      <c r="N443" s="104"/>
      <c r="O443" s="104"/>
      <c r="P443" s="102"/>
      <c r="Q443" s="102"/>
      <c r="R443" s="102"/>
    </row>
    <row r="444" spans="2:18" x14ac:dyDescent="0.35">
      <c r="B444" s="102"/>
      <c r="C444" s="102"/>
      <c r="D444" s="102"/>
      <c r="E444" s="102"/>
      <c r="F444" s="102"/>
      <c r="G444" s="102"/>
      <c r="H444" s="102"/>
      <c r="I444" s="102"/>
      <c r="J444" s="102"/>
      <c r="K444" s="102"/>
      <c r="L444" s="102"/>
      <c r="M444" s="102"/>
      <c r="N444" s="104"/>
      <c r="O444" s="104"/>
      <c r="P444" s="102"/>
      <c r="Q444" s="102"/>
      <c r="R444" s="102"/>
    </row>
    <row r="445" spans="2:18" x14ac:dyDescent="0.35">
      <c r="B445" s="102"/>
      <c r="C445" s="102"/>
      <c r="D445" s="102"/>
      <c r="E445" s="102"/>
      <c r="F445" s="102"/>
      <c r="G445" s="102"/>
      <c r="H445" s="102"/>
      <c r="I445" s="102"/>
      <c r="J445" s="102"/>
      <c r="K445" s="102"/>
      <c r="L445" s="102"/>
      <c r="M445" s="102"/>
      <c r="N445" s="104"/>
      <c r="O445" s="104"/>
      <c r="P445" s="102"/>
      <c r="Q445" s="102"/>
      <c r="R445" s="102"/>
    </row>
    <row r="446" spans="2:18" x14ac:dyDescent="0.35">
      <c r="B446" s="102"/>
      <c r="C446" s="102"/>
      <c r="D446" s="102"/>
      <c r="E446" s="102"/>
      <c r="F446" s="102"/>
      <c r="G446" s="102"/>
      <c r="H446" s="102"/>
      <c r="I446" s="102"/>
      <c r="J446" s="102"/>
      <c r="K446" s="102"/>
      <c r="L446" s="102"/>
      <c r="M446" s="102"/>
      <c r="N446" s="104"/>
      <c r="O446" s="104"/>
      <c r="P446" s="102"/>
      <c r="Q446" s="102"/>
      <c r="R446" s="102"/>
    </row>
    <row r="447" spans="2:18" x14ac:dyDescent="0.35">
      <c r="B447" s="102"/>
      <c r="C447" s="102"/>
      <c r="D447" s="102"/>
      <c r="E447" s="102"/>
      <c r="F447" s="102"/>
      <c r="G447" s="102"/>
      <c r="H447" s="102"/>
      <c r="I447" s="102"/>
      <c r="J447" s="102"/>
      <c r="K447" s="102"/>
      <c r="L447" s="102"/>
      <c r="M447" s="102"/>
      <c r="N447" s="104"/>
      <c r="O447" s="104"/>
      <c r="P447" s="102"/>
      <c r="Q447" s="102"/>
      <c r="R447" s="102"/>
    </row>
    <row r="448" spans="2:18" x14ac:dyDescent="0.35">
      <c r="B448" s="102"/>
      <c r="C448" s="102"/>
      <c r="D448" s="102"/>
      <c r="E448" s="102"/>
      <c r="F448" s="102"/>
      <c r="G448" s="102"/>
      <c r="H448" s="102"/>
      <c r="I448" s="102"/>
      <c r="J448" s="102"/>
      <c r="K448" s="102"/>
      <c r="L448" s="102"/>
      <c r="M448" s="102"/>
      <c r="N448" s="104"/>
      <c r="O448" s="104"/>
      <c r="P448" s="102"/>
      <c r="Q448" s="102"/>
      <c r="R448" s="102"/>
    </row>
    <row r="449" spans="2:18" x14ac:dyDescent="0.35">
      <c r="B449" s="102"/>
      <c r="C449" s="102"/>
      <c r="D449" s="102"/>
      <c r="E449" s="102"/>
      <c r="F449" s="102"/>
      <c r="G449" s="102"/>
      <c r="H449" s="102"/>
      <c r="I449" s="102"/>
      <c r="J449" s="102"/>
      <c r="K449" s="102"/>
      <c r="L449" s="102"/>
      <c r="M449" s="102"/>
      <c r="N449" s="104"/>
      <c r="O449" s="104"/>
      <c r="P449" s="102"/>
      <c r="Q449" s="102"/>
      <c r="R449" s="102"/>
    </row>
    <row r="450" spans="2:18" x14ac:dyDescent="0.35">
      <c r="B450" s="102"/>
      <c r="C450" s="102"/>
      <c r="D450" s="102"/>
      <c r="E450" s="102"/>
      <c r="F450" s="102"/>
      <c r="G450" s="102"/>
      <c r="H450" s="102"/>
      <c r="I450" s="102"/>
      <c r="J450" s="102"/>
      <c r="K450" s="102"/>
      <c r="L450" s="102"/>
      <c r="M450" s="102"/>
      <c r="N450" s="104"/>
      <c r="O450" s="104"/>
      <c r="P450" s="102"/>
      <c r="Q450" s="102"/>
      <c r="R450" s="102"/>
    </row>
    <row r="451" spans="2:18" x14ac:dyDescent="0.35">
      <c r="B451" s="102"/>
      <c r="C451" s="102"/>
      <c r="D451" s="102"/>
      <c r="E451" s="102"/>
      <c r="F451" s="102"/>
      <c r="G451" s="102"/>
      <c r="H451" s="102"/>
      <c r="I451" s="102"/>
      <c r="J451" s="102"/>
      <c r="K451" s="102"/>
      <c r="L451" s="102"/>
      <c r="M451" s="102"/>
      <c r="N451" s="104"/>
      <c r="O451" s="104"/>
      <c r="P451" s="102"/>
      <c r="Q451" s="102"/>
      <c r="R451" s="102"/>
    </row>
    <row r="452" spans="2:18" x14ac:dyDescent="0.35">
      <c r="B452" s="102"/>
      <c r="C452" s="102"/>
      <c r="D452" s="102"/>
      <c r="E452" s="102"/>
      <c r="F452" s="102"/>
      <c r="G452" s="102"/>
      <c r="H452" s="102"/>
      <c r="I452" s="102"/>
      <c r="J452" s="102"/>
      <c r="K452" s="102"/>
      <c r="L452" s="102"/>
      <c r="M452" s="102"/>
      <c r="N452" s="104"/>
      <c r="O452" s="104"/>
      <c r="P452" s="102"/>
      <c r="Q452" s="102"/>
      <c r="R452" s="102"/>
    </row>
    <row r="453" spans="2:18" x14ac:dyDescent="0.35">
      <c r="B453" s="102"/>
      <c r="C453" s="102"/>
      <c r="D453" s="102"/>
      <c r="E453" s="102"/>
      <c r="F453" s="102"/>
      <c r="G453" s="102"/>
      <c r="H453" s="102"/>
      <c r="I453" s="102"/>
      <c r="J453" s="102"/>
      <c r="K453" s="102"/>
      <c r="L453" s="102"/>
      <c r="M453" s="102"/>
      <c r="N453" s="104"/>
      <c r="O453" s="104"/>
      <c r="P453" s="102"/>
      <c r="Q453" s="102"/>
      <c r="R453" s="102"/>
    </row>
    <row r="454" spans="2:18" x14ac:dyDescent="0.35">
      <c r="B454" s="102"/>
      <c r="C454" s="102"/>
      <c r="D454" s="102"/>
      <c r="E454" s="102"/>
      <c r="F454" s="102"/>
      <c r="G454" s="102"/>
      <c r="H454" s="102"/>
      <c r="I454" s="102"/>
      <c r="J454" s="102"/>
      <c r="K454" s="102"/>
      <c r="L454" s="102"/>
      <c r="M454" s="102"/>
      <c r="N454" s="104"/>
      <c r="O454" s="104"/>
      <c r="P454" s="102"/>
      <c r="Q454" s="102"/>
      <c r="R454" s="102"/>
    </row>
    <row r="455" spans="2:18" x14ac:dyDescent="0.35">
      <c r="B455" s="102"/>
      <c r="C455" s="102"/>
      <c r="D455" s="102"/>
      <c r="E455" s="102"/>
      <c r="F455" s="102"/>
      <c r="G455" s="102"/>
      <c r="H455" s="102"/>
      <c r="I455" s="102"/>
      <c r="J455" s="102"/>
      <c r="K455" s="102"/>
      <c r="L455" s="102"/>
      <c r="M455" s="102"/>
      <c r="N455" s="104"/>
      <c r="O455" s="104"/>
      <c r="P455" s="102"/>
      <c r="Q455" s="102"/>
      <c r="R455" s="102"/>
    </row>
    <row r="456" spans="2:18" x14ac:dyDescent="0.35">
      <c r="B456" s="102"/>
      <c r="C456" s="102"/>
      <c r="D456" s="102"/>
      <c r="E456" s="102"/>
      <c r="F456" s="102"/>
      <c r="G456" s="102"/>
      <c r="H456" s="102"/>
      <c r="I456" s="102"/>
      <c r="J456" s="102"/>
      <c r="K456" s="102"/>
      <c r="L456" s="102"/>
      <c r="M456" s="102"/>
      <c r="N456" s="104"/>
      <c r="O456" s="104"/>
      <c r="P456" s="102"/>
      <c r="Q456" s="102"/>
      <c r="R456" s="102"/>
    </row>
    <row r="457" spans="2:18" x14ac:dyDescent="0.35">
      <c r="B457" s="102"/>
      <c r="C457" s="102"/>
      <c r="D457" s="102"/>
      <c r="E457" s="102"/>
      <c r="F457" s="102"/>
      <c r="G457" s="102"/>
      <c r="H457" s="102"/>
      <c r="I457" s="102"/>
      <c r="J457" s="102"/>
      <c r="K457" s="102"/>
      <c r="L457" s="102"/>
      <c r="M457" s="102"/>
      <c r="N457" s="104"/>
      <c r="O457" s="104"/>
      <c r="P457" s="102"/>
      <c r="Q457" s="102"/>
      <c r="R457" s="102"/>
    </row>
    <row r="458" spans="2:18" x14ac:dyDescent="0.35">
      <c r="B458" s="102"/>
      <c r="C458" s="102"/>
      <c r="D458" s="102"/>
      <c r="E458" s="102"/>
      <c r="F458" s="102"/>
      <c r="G458" s="102"/>
      <c r="H458" s="102"/>
      <c r="I458" s="102"/>
      <c r="J458" s="102"/>
      <c r="K458" s="102"/>
      <c r="L458" s="102"/>
      <c r="M458" s="102"/>
      <c r="N458" s="104"/>
      <c r="O458" s="104"/>
      <c r="P458" s="102"/>
      <c r="Q458" s="102"/>
      <c r="R458" s="102"/>
    </row>
    <row r="459" spans="2:18" x14ac:dyDescent="0.35">
      <c r="B459" s="102"/>
      <c r="C459" s="102"/>
      <c r="D459" s="102"/>
      <c r="E459" s="102"/>
      <c r="F459" s="102"/>
      <c r="G459" s="102"/>
      <c r="H459" s="102"/>
      <c r="I459" s="102"/>
      <c r="J459" s="102"/>
      <c r="K459" s="102"/>
      <c r="L459" s="102"/>
      <c r="M459" s="102"/>
      <c r="N459" s="104"/>
      <c r="O459" s="104"/>
      <c r="P459" s="102"/>
      <c r="Q459" s="102"/>
      <c r="R459" s="102"/>
    </row>
    <row r="460" spans="2:18" x14ac:dyDescent="0.35">
      <c r="B460" s="102"/>
      <c r="C460" s="102"/>
      <c r="D460" s="102"/>
      <c r="E460" s="102"/>
      <c r="F460" s="102"/>
      <c r="G460" s="102"/>
      <c r="H460" s="102"/>
      <c r="I460" s="102"/>
      <c r="J460" s="102"/>
      <c r="K460" s="102"/>
      <c r="L460" s="102"/>
      <c r="M460" s="102"/>
      <c r="N460" s="104"/>
      <c r="O460" s="104"/>
      <c r="P460" s="102"/>
      <c r="Q460" s="102"/>
      <c r="R460" s="102"/>
    </row>
    <row r="461" spans="2:18" x14ac:dyDescent="0.35">
      <c r="B461" s="102"/>
      <c r="C461" s="102"/>
      <c r="D461" s="102"/>
      <c r="E461" s="102"/>
      <c r="F461" s="102"/>
      <c r="G461" s="102"/>
      <c r="H461" s="102"/>
      <c r="I461" s="102"/>
      <c r="J461" s="102"/>
      <c r="K461" s="102"/>
      <c r="L461" s="102"/>
      <c r="M461" s="102"/>
      <c r="N461" s="104"/>
      <c r="O461" s="104"/>
      <c r="P461" s="102"/>
      <c r="Q461" s="102"/>
      <c r="R461" s="102"/>
    </row>
    <row r="462" spans="2:18" x14ac:dyDescent="0.35">
      <c r="B462" s="102"/>
      <c r="C462" s="102"/>
      <c r="D462" s="102"/>
      <c r="E462" s="102"/>
      <c r="F462" s="102"/>
      <c r="G462" s="102"/>
      <c r="H462" s="102"/>
      <c r="I462" s="102"/>
      <c r="J462" s="102"/>
      <c r="K462" s="102"/>
      <c r="L462" s="102"/>
      <c r="M462" s="102"/>
      <c r="N462" s="104"/>
      <c r="O462" s="104"/>
      <c r="P462" s="102"/>
      <c r="Q462" s="102"/>
      <c r="R462" s="102"/>
    </row>
    <row r="463" spans="2:18" x14ac:dyDescent="0.35">
      <c r="B463" s="102"/>
      <c r="C463" s="102"/>
      <c r="D463" s="102"/>
      <c r="E463" s="102"/>
      <c r="F463" s="102"/>
      <c r="G463" s="102"/>
      <c r="H463" s="102"/>
      <c r="I463" s="102"/>
      <c r="J463" s="102"/>
      <c r="K463" s="102"/>
      <c r="L463" s="102"/>
      <c r="M463" s="102"/>
      <c r="N463" s="104"/>
      <c r="O463" s="104"/>
      <c r="P463" s="102"/>
      <c r="Q463" s="102"/>
      <c r="R463" s="102"/>
    </row>
    <row r="464" spans="2:18" x14ac:dyDescent="0.35">
      <c r="B464" s="102"/>
      <c r="C464" s="102"/>
      <c r="D464" s="102"/>
      <c r="E464" s="102"/>
      <c r="F464" s="102"/>
      <c r="G464" s="102"/>
      <c r="H464" s="102"/>
      <c r="I464" s="102"/>
      <c r="J464" s="102"/>
      <c r="K464" s="102"/>
      <c r="L464" s="102"/>
      <c r="M464" s="102"/>
      <c r="N464" s="104"/>
      <c r="O464" s="104"/>
      <c r="P464" s="102"/>
      <c r="Q464" s="102"/>
      <c r="R464" s="102"/>
    </row>
    <row r="465" spans="2:18" x14ac:dyDescent="0.35">
      <c r="B465" s="102"/>
      <c r="C465" s="102"/>
      <c r="D465" s="102"/>
      <c r="E465" s="102"/>
      <c r="F465" s="102"/>
      <c r="G465" s="102"/>
      <c r="H465" s="102"/>
      <c r="I465" s="102"/>
      <c r="J465" s="102"/>
      <c r="K465" s="102"/>
      <c r="L465" s="102"/>
      <c r="M465" s="102"/>
      <c r="N465" s="104"/>
      <c r="O465" s="104"/>
      <c r="P465" s="102"/>
      <c r="Q465" s="102"/>
      <c r="R465" s="102"/>
    </row>
    <row r="466" spans="2:18" x14ac:dyDescent="0.35">
      <c r="B466" s="102"/>
      <c r="C466" s="102"/>
      <c r="D466" s="102"/>
      <c r="E466" s="102"/>
      <c r="F466" s="102"/>
      <c r="G466" s="102"/>
      <c r="H466" s="102"/>
      <c r="I466" s="102"/>
      <c r="J466" s="102"/>
      <c r="K466" s="102"/>
      <c r="L466" s="102"/>
      <c r="M466" s="102"/>
      <c r="N466" s="104"/>
      <c r="O466" s="104"/>
      <c r="P466" s="102"/>
      <c r="Q466" s="102"/>
      <c r="R466" s="102"/>
    </row>
    <row r="467" spans="2:18" x14ac:dyDescent="0.35">
      <c r="B467" s="102"/>
      <c r="C467" s="102"/>
      <c r="D467" s="102"/>
      <c r="E467" s="102"/>
      <c r="F467" s="102"/>
      <c r="G467" s="102"/>
      <c r="H467" s="102"/>
      <c r="I467" s="102"/>
      <c r="J467" s="102"/>
      <c r="K467" s="102"/>
      <c r="L467" s="102"/>
      <c r="M467" s="102"/>
      <c r="N467" s="104"/>
      <c r="O467" s="104"/>
      <c r="P467" s="102"/>
      <c r="Q467" s="102"/>
      <c r="R467" s="102"/>
    </row>
    <row r="468" spans="2:18" x14ac:dyDescent="0.35">
      <c r="B468" s="102"/>
      <c r="C468" s="102"/>
      <c r="D468" s="102"/>
      <c r="E468" s="102"/>
      <c r="F468" s="102"/>
      <c r="G468" s="102"/>
      <c r="H468" s="102"/>
      <c r="I468" s="102"/>
      <c r="J468" s="102"/>
      <c r="K468" s="102"/>
      <c r="L468" s="102"/>
      <c r="M468" s="102"/>
      <c r="N468" s="104"/>
      <c r="O468" s="104"/>
      <c r="P468" s="102"/>
      <c r="Q468" s="102"/>
      <c r="R468" s="102"/>
    </row>
    <row r="469" spans="2:18" x14ac:dyDescent="0.35">
      <c r="B469" s="102"/>
      <c r="C469" s="102"/>
      <c r="D469" s="102"/>
      <c r="E469" s="102"/>
      <c r="F469" s="102"/>
      <c r="G469" s="102"/>
      <c r="H469" s="102"/>
      <c r="I469" s="102"/>
      <c r="J469" s="102"/>
      <c r="K469" s="102"/>
      <c r="L469" s="102"/>
      <c r="M469" s="102"/>
      <c r="N469" s="104"/>
      <c r="O469" s="104"/>
      <c r="P469" s="102"/>
      <c r="Q469" s="102"/>
      <c r="R469" s="102"/>
    </row>
    <row r="470" spans="2:18" x14ac:dyDescent="0.35">
      <c r="B470" s="102"/>
      <c r="C470" s="102"/>
      <c r="D470" s="102"/>
      <c r="E470" s="102"/>
      <c r="F470" s="102"/>
      <c r="G470" s="102"/>
      <c r="H470" s="102"/>
      <c r="I470" s="102"/>
      <c r="J470" s="102"/>
      <c r="K470" s="102"/>
      <c r="L470" s="102"/>
      <c r="M470" s="102"/>
      <c r="N470" s="104"/>
      <c r="O470" s="104"/>
      <c r="P470" s="102"/>
      <c r="Q470" s="102"/>
      <c r="R470" s="102"/>
    </row>
    <row r="471" spans="2:18" x14ac:dyDescent="0.35">
      <c r="B471" s="102"/>
      <c r="C471" s="102"/>
      <c r="D471" s="102"/>
      <c r="E471" s="102"/>
      <c r="F471" s="102"/>
      <c r="G471" s="102"/>
      <c r="H471" s="102"/>
      <c r="I471" s="102"/>
      <c r="J471" s="102"/>
      <c r="K471" s="102"/>
      <c r="L471" s="102"/>
      <c r="M471" s="102"/>
      <c r="N471" s="104"/>
      <c r="O471" s="104"/>
      <c r="P471" s="102"/>
      <c r="Q471" s="102"/>
      <c r="R471" s="102"/>
    </row>
    <row r="472" spans="2:18" x14ac:dyDescent="0.35">
      <c r="B472" s="102"/>
      <c r="C472" s="102"/>
      <c r="D472" s="102"/>
      <c r="E472" s="102"/>
      <c r="F472" s="102"/>
      <c r="G472" s="102"/>
      <c r="H472" s="102"/>
      <c r="I472" s="102"/>
      <c r="J472" s="102"/>
      <c r="K472" s="102"/>
      <c r="L472" s="102"/>
      <c r="M472" s="102"/>
      <c r="N472" s="104"/>
      <c r="O472" s="104"/>
      <c r="P472" s="102"/>
      <c r="Q472" s="102"/>
      <c r="R472" s="102"/>
    </row>
    <row r="473" spans="2:18" x14ac:dyDescent="0.35">
      <c r="B473" s="102"/>
      <c r="C473" s="102"/>
      <c r="D473" s="102"/>
      <c r="E473" s="102"/>
      <c r="F473" s="102"/>
      <c r="G473" s="102"/>
      <c r="H473" s="102"/>
      <c r="I473" s="102"/>
      <c r="J473" s="102"/>
      <c r="K473" s="102"/>
      <c r="L473" s="102"/>
      <c r="M473" s="102"/>
      <c r="N473" s="104"/>
      <c r="O473" s="104"/>
      <c r="P473" s="102"/>
      <c r="Q473" s="102"/>
      <c r="R473" s="102"/>
    </row>
    <row r="474" spans="2:18" x14ac:dyDescent="0.35">
      <c r="B474" s="102"/>
      <c r="C474" s="102"/>
      <c r="D474" s="102"/>
      <c r="E474" s="102"/>
      <c r="F474" s="102"/>
      <c r="G474" s="102"/>
      <c r="H474" s="102"/>
      <c r="I474" s="102"/>
      <c r="J474" s="102"/>
      <c r="K474" s="102"/>
      <c r="L474" s="102"/>
      <c r="M474" s="102"/>
      <c r="N474" s="104"/>
      <c r="O474" s="104"/>
      <c r="P474" s="102"/>
      <c r="Q474" s="102"/>
      <c r="R474" s="102"/>
    </row>
    <row r="475" spans="2:18" x14ac:dyDescent="0.35">
      <c r="B475" s="102"/>
      <c r="C475" s="102"/>
      <c r="D475" s="102"/>
      <c r="E475" s="102"/>
      <c r="F475" s="102"/>
      <c r="G475" s="102"/>
      <c r="H475" s="102"/>
      <c r="I475" s="102"/>
      <c r="J475" s="102"/>
      <c r="K475" s="102"/>
      <c r="L475" s="102"/>
      <c r="M475" s="102"/>
      <c r="N475" s="104"/>
      <c r="O475" s="104"/>
      <c r="P475" s="102"/>
      <c r="Q475" s="102"/>
      <c r="R475" s="102"/>
    </row>
    <row r="476" spans="2:18" x14ac:dyDescent="0.35">
      <c r="B476" s="102"/>
      <c r="C476" s="102"/>
      <c r="D476" s="102"/>
      <c r="E476" s="102"/>
      <c r="F476" s="102"/>
      <c r="G476" s="102"/>
      <c r="H476" s="102"/>
      <c r="I476" s="102"/>
      <c r="J476" s="102"/>
      <c r="K476" s="102"/>
      <c r="L476" s="102"/>
      <c r="M476" s="102"/>
      <c r="N476" s="104"/>
      <c r="O476" s="104"/>
      <c r="P476" s="102"/>
      <c r="Q476" s="102"/>
      <c r="R476" s="102"/>
    </row>
    <row r="477" spans="2:18" x14ac:dyDescent="0.35">
      <c r="B477" s="102"/>
      <c r="C477" s="102"/>
      <c r="D477" s="102"/>
      <c r="E477" s="102"/>
      <c r="F477" s="102"/>
      <c r="G477" s="102"/>
      <c r="H477" s="102"/>
      <c r="I477" s="102"/>
      <c r="J477" s="102"/>
      <c r="K477" s="102"/>
      <c r="L477" s="102"/>
      <c r="M477" s="102"/>
      <c r="N477" s="104"/>
      <c r="O477" s="104"/>
      <c r="P477" s="102"/>
      <c r="Q477" s="102"/>
      <c r="R477" s="102"/>
    </row>
    <row r="478" spans="2:18" x14ac:dyDescent="0.35">
      <c r="B478" s="102"/>
      <c r="C478" s="102"/>
      <c r="D478" s="102"/>
      <c r="E478" s="102"/>
      <c r="F478" s="102"/>
      <c r="G478" s="102"/>
      <c r="H478" s="102"/>
      <c r="I478" s="102"/>
      <c r="J478" s="102"/>
      <c r="K478" s="102"/>
      <c r="L478" s="102"/>
      <c r="M478" s="102"/>
      <c r="N478" s="104"/>
      <c r="O478" s="104"/>
      <c r="P478" s="102"/>
      <c r="Q478" s="102"/>
      <c r="R478" s="102"/>
    </row>
    <row r="479" spans="2:18" x14ac:dyDescent="0.35">
      <c r="B479" s="102"/>
      <c r="C479" s="102"/>
      <c r="D479" s="102"/>
      <c r="E479" s="102"/>
      <c r="F479" s="102"/>
      <c r="G479" s="102"/>
      <c r="H479" s="102"/>
      <c r="I479" s="102"/>
      <c r="J479" s="102"/>
      <c r="K479" s="102"/>
      <c r="L479" s="102"/>
      <c r="M479" s="102"/>
      <c r="N479" s="104"/>
      <c r="O479" s="104"/>
      <c r="P479" s="102"/>
      <c r="Q479" s="102"/>
      <c r="R479" s="102"/>
    </row>
    <row r="480" spans="2:18" x14ac:dyDescent="0.35">
      <c r="B480" s="102"/>
      <c r="C480" s="102"/>
      <c r="D480" s="102"/>
      <c r="E480" s="102"/>
      <c r="F480" s="102"/>
      <c r="G480" s="102"/>
      <c r="H480" s="102"/>
      <c r="I480" s="102"/>
      <c r="J480" s="102"/>
      <c r="K480" s="102"/>
      <c r="L480" s="102"/>
      <c r="M480" s="102"/>
      <c r="N480" s="104"/>
      <c r="O480" s="104"/>
      <c r="P480" s="102"/>
      <c r="Q480" s="102"/>
      <c r="R480" s="102"/>
    </row>
    <row r="481" spans="2:18" x14ac:dyDescent="0.35">
      <c r="B481" s="102"/>
      <c r="C481" s="102"/>
      <c r="D481" s="102"/>
      <c r="E481" s="102"/>
      <c r="F481" s="102"/>
      <c r="G481" s="102"/>
      <c r="H481" s="102"/>
      <c r="I481" s="102"/>
      <c r="J481" s="102"/>
      <c r="K481" s="102"/>
      <c r="L481" s="102"/>
      <c r="M481" s="102"/>
      <c r="N481" s="104"/>
      <c r="O481" s="104"/>
      <c r="P481" s="102"/>
      <c r="Q481" s="102"/>
      <c r="R481" s="102"/>
    </row>
    <row r="482" spans="2:18" x14ac:dyDescent="0.35">
      <c r="B482" s="102"/>
      <c r="C482" s="102"/>
      <c r="D482" s="102"/>
      <c r="E482" s="102"/>
      <c r="F482" s="102"/>
      <c r="G482" s="102"/>
      <c r="H482" s="102"/>
      <c r="I482" s="102"/>
      <c r="J482" s="102"/>
      <c r="K482" s="102"/>
      <c r="L482" s="102"/>
      <c r="M482" s="102"/>
      <c r="N482" s="104"/>
      <c r="O482" s="104"/>
      <c r="P482" s="102"/>
      <c r="Q482" s="102"/>
      <c r="R482" s="102"/>
    </row>
    <row r="483" spans="2:18" x14ac:dyDescent="0.35">
      <c r="B483" s="102"/>
      <c r="C483" s="102"/>
      <c r="D483" s="102"/>
      <c r="E483" s="102"/>
      <c r="F483" s="102"/>
      <c r="G483" s="102"/>
      <c r="H483" s="102"/>
      <c r="I483" s="102"/>
      <c r="J483" s="102"/>
      <c r="K483" s="102"/>
      <c r="L483" s="102"/>
      <c r="M483" s="102"/>
      <c r="N483" s="104"/>
      <c r="O483" s="104"/>
      <c r="P483" s="102"/>
      <c r="Q483" s="102"/>
      <c r="R483" s="102"/>
    </row>
    <row r="484" spans="2:18" x14ac:dyDescent="0.35">
      <c r="B484" s="102"/>
      <c r="C484" s="102"/>
      <c r="D484" s="102"/>
      <c r="E484" s="102"/>
      <c r="F484" s="102"/>
      <c r="G484" s="102"/>
      <c r="H484" s="102"/>
      <c r="I484" s="102"/>
      <c r="J484" s="102"/>
      <c r="K484" s="102"/>
      <c r="L484" s="102"/>
      <c r="M484" s="102"/>
      <c r="N484" s="104"/>
      <c r="O484" s="104"/>
      <c r="P484" s="102"/>
      <c r="Q484" s="102"/>
      <c r="R484" s="102"/>
    </row>
    <row r="485" spans="2:18" x14ac:dyDescent="0.35">
      <c r="B485" s="102"/>
      <c r="C485" s="102"/>
      <c r="D485" s="102"/>
      <c r="E485" s="102"/>
      <c r="F485" s="102"/>
      <c r="G485" s="102"/>
      <c r="H485" s="102"/>
      <c r="I485" s="102"/>
      <c r="J485" s="102"/>
      <c r="K485" s="102"/>
      <c r="L485" s="102"/>
      <c r="M485" s="102"/>
      <c r="N485" s="104"/>
      <c r="O485" s="104"/>
      <c r="P485" s="102"/>
      <c r="Q485" s="102"/>
      <c r="R485" s="102"/>
    </row>
    <row r="486" spans="2:18" x14ac:dyDescent="0.35">
      <c r="B486" s="102"/>
      <c r="C486" s="102"/>
      <c r="D486" s="102"/>
      <c r="E486" s="102"/>
      <c r="F486" s="102"/>
      <c r="G486" s="102"/>
      <c r="H486" s="102"/>
      <c r="I486" s="102"/>
      <c r="J486" s="102"/>
      <c r="K486" s="102"/>
      <c r="L486" s="102"/>
      <c r="M486" s="102"/>
      <c r="N486" s="104"/>
      <c r="O486" s="104"/>
      <c r="P486" s="102"/>
      <c r="Q486" s="102"/>
      <c r="R486" s="102"/>
    </row>
    <row r="487" spans="2:18" x14ac:dyDescent="0.35">
      <c r="B487" s="102"/>
      <c r="C487" s="102"/>
      <c r="D487" s="102"/>
      <c r="E487" s="102"/>
      <c r="F487" s="102"/>
      <c r="G487" s="102"/>
      <c r="H487" s="102"/>
      <c r="I487" s="102"/>
      <c r="J487" s="102"/>
      <c r="K487" s="102"/>
      <c r="L487" s="102"/>
      <c r="M487" s="102"/>
      <c r="N487" s="104"/>
      <c r="O487" s="104"/>
      <c r="P487" s="102"/>
      <c r="Q487" s="102"/>
      <c r="R487" s="102"/>
    </row>
    <row r="488" spans="2:18" x14ac:dyDescent="0.35">
      <c r="B488" s="102"/>
      <c r="C488" s="102"/>
      <c r="D488" s="102"/>
      <c r="E488" s="102"/>
      <c r="F488" s="102"/>
      <c r="G488" s="102"/>
      <c r="H488" s="102"/>
      <c r="I488" s="102"/>
      <c r="J488" s="102"/>
      <c r="K488" s="102"/>
      <c r="L488" s="102"/>
      <c r="M488" s="102"/>
      <c r="N488" s="104"/>
      <c r="O488" s="104"/>
      <c r="P488" s="102"/>
      <c r="Q488" s="102"/>
      <c r="R488" s="102"/>
    </row>
    <row r="489" spans="2:18" x14ac:dyDescent="0.35">
      <c r="B489" s="102"/>
      <c r="C489" s="102"/>
      <c r="D489" s="102"/>
      <c r="E489" s="102"/>
      <c r="F489" s="102"/>
      <c r="G489" s="102"/>
      <c r="H489" s="102"/>
      <c r="I489" s="102"/>
      <c r="J489" s="102"/>
      <c r="K489" s="102"/>
      <c r="L489" s="102"/>
      <c r="M489" s="102"/>
      <c r="N489" s="104"/>
      <c r="O489" s="104"/>
      <c r="P489" s="102"/>
      <c r="Q489" s="102"/>
      <c r="R489" s="102"/>
    </row>
    <row r="490" spans="2:18" x14ac:dyDescent="0.35">
      <c r="B490" s="102"/>
      <c r="C490" s="102"/>
      <c r="D490" s="102"/>
      <c r="E490" s="102"/>
      <c r="F490" s="102"/>
      <c r="G490" s="102"/>
      <c r="H490" s="102"/>
      <c r="I490" s="102"/>
      <c r="J490" s="102"/>
      <c r="K490" s="102"/>
      <c r="L490" s="102"/>
      <c r="M490" s="102"/>
      <c r="N490" s="104"/>
      <c r="O490" s="104"/>
      <c r="P490" s="102"/>
      <c r="Q490" s="102"/>
      <c r="R490" s="102"/>
    </row>
    <row r="491" spans="2:18" x14ac:dyDescent="0.35">
      <c r="B491" s="102"/>
      <c r="C491" s="102"/>
      <c r="D491" s="102"/>
      <c r="E491" s="102"/>
      <c r="F491" s="102"/>
      <c r="G491" s="102"/>
      <c r="H491" s="102"/>
      <c r="I491" s="102"/>
      <c r="J491" s="102"/>
      <c r="K491" s="102"/>
      <c r="L491" s="102"/>
      <c r="M491" s="102"/>
      <c r="N491" s="104"/>
      <c r="O491" s="104"/>
      <c r="P491" s="102"/>
      <c r="Q491" s="102"/>
      <c r="R491" s="102"/>
    </row>
    <row r="492" spans="2:18" x14ac:dyDescent="0.35">
      <c r="B492" s="102"/>
      <c r="C492" s="102"/>
      <c r="D492" s="102"/>
      <c r="E492" s="102"/>
      <c r="F492" s="102"/>
      <c r="G492" s="102"/>
      <c r="H492" s="102"/>
      <c r="I492" s="102"/>
      <c r="J492" s="102"/>
      <c r="K492" s="102"/>
      <c r="L492" s="102"/>
      <c r="M492" s="102"/>
      <c r="N492" s="104"/>
      <c r="O492" s="104"/>
      <c r="P492" s="102"/>
      <c r="Q492" s="102"/>
      <c r="R492" s="102"/>
    </row>
    <row r="493" spans="2:18" x14ac:dyDescent="0.35">
      <c r="B493" s="102"/>
      <c r="C493" s="102"/>
      <c r="D493" s="102"/>
      <c r="E493" s="102"/>
      <c r="F493" s="102"/>
      <c r="G493" s="102"/>
      <c r="H493" s="102"/>
      <c r="I493" s="102"/>
      <c r="J493" s="102"/>
      <c r="K493" s="102"/>
      <c r="L493" s="102"/>
      <c r="M493" s="102"/>
      <c r="N493" s="104"/>
      <c r="O493" s="104"/>
      <c r="P493" s="102"/>
      <c r="Q493" s="102"/>
      <c r="R493" s="102"/>
    </row>
    <row r="494" spans="2:18" x14ac:dyDescent="0.35">
      <c r="B494" s="102"/>
      <c r="C494" s="102"/>
      <c r="D494" s="102"/>
      <c r="E494" s="102"/>
      <c r="F494" s="102"/>
      <c r="G494" s="102"/>
      <c r="H494" s="102"/>
      <c r="I494" s="102"/>
      <c r="J494" s="102"/>
      <c r="K494" s="102"/>
      <c r="L494" s="102"/>
      <c r="M494" s="102"/>
      <c r="N494" s="104"/>
      <c r="O494" s="104"/>
      <c r="P494" s="102"/>
      <c r="Q494" s="102"/>
      <c r="R494" s="102"/>
    </row>
    <row r="495" spans="2:18" x14ac:dyDescent="0.35">
      <c r="B495" s="102"/>
      <c r="C495" s="102"/>
      <c r="D495" s="102"/>
      <c r="E495" s="102"/>
      <c r="F495" s="102"/>
      <c r="G495" s="102"/>
      <c r="H495" s="102"/>
      <c r="I495" s="102"/>
      <c r="J495" s="102"/>
      <c r="K495" s="102"/>
      <c r="L495" s="102"/>
      <c r="M495" s="102"/>
      <c r="N495" s="104"/>
      <c r="O495" s="104"/>
      <c r="P495" s="102"/>
      <c r="Q495" s="102"/>
      <c r="R495" s="102"/>
    </row>
    <row r="496" spans="2:18" x14ac:dyDescent="0.35">
      <c r="B496" s="102"/>
      <c r="C496" s="102"/>
      <c r="D496" s="102"/>
      <c r="E496" s="102"/>
      <c r="F496" s="102"/>
      <c r="G496" s="102"/>
      <c r="H496" s="102"/>
      <c r="I496" s="102"/>
      <c r="J496" s="102"/>
      <c r="K496" s="102"/>
      <c r="L496" s="102"/>
      <c r="M496" s="102"/>
      <c r="N496" s="104"/>
      <c r="O496" s="104"/>
      <c r="P496" s="102"/>
      <c r="Q496" s="102"/>
      <c r="R496" s="102"/>
    </row>
    <row r="497" spans="2:18" x14ac:dyDescent="0.35">
      <c r="B497" s="102"/>
      <c r="C497" s="102"/>
      <c r="D497" s="102"/>
      <c r="E497" s="102"/>
      <c r="F497" s="102"/>
      <c r="G497" s="102"/>
      <c r="H497" s="102"/>
      <c r="I497" s="102"/>
      <c r="J497" s="102"/>
      <c r="K497" s="102"/>
      <c r="L497" s="102"/>
      <c r="M497" s="102"/>
      <c r="N497" s="104"/>
      <c r="O497" s="104"/>
      <c r="P497" s="102"/>
      <c r="Q497" s="102"/>
      <c r="R497" s="102"/>
    </row>
    <row r="498" spans="2:18" x14ac:dyDescent="0.35">
      <c r="B498" s="102"/>
      <c r="C498" s="102"/>
      <c r="D498" s="102"/>
      <c r="E498" s="102"/>
      <c r="F498" s="102"/>
      <c r="G498" s="102"/>
      <c r="H498" s="102"/>
      <c r="I498" s="102"/>
      <c r="J498" s="102"/>
      <c r="K498" s="102"/>
      <c r="L498" s="102"/>
      <c r="M498" s="102"/>
      <c r="N498" s="104"/>
      <c r="O498" s="104"/>
      <c r="P498" s="102"/>
      <c r="Q498" s="102"/>
      <c r="R498" s="102"/>
    </row>
    <row r="499" spans="2:18" x14ac:dyDescent="0.35">
      <c r="B499" s="102"/>
      <c r="C499" s="102"/>
      <c r="D499" s="102"/>
      <c r="E499" s="102"/>
      <c r="F499" s="102"/>
      <c r="G499" s="102"/>
      <c r="H499" s="102"/>
      <c r="I499" s="102"/>
      <c r="J499" s="102"/>
      <c r="K499" s="102"/>
      <c r="L499" s="102"/>
      <c r="M499" s="102"/>
      <c r="N499" s="104"/>
      <c r="O499" s="104"/>
      <c r="P499" s="102"/>
      <c r="Q499" s="102"/>
      <c r="R499" s="102"/>
    </row>
    <row r="500" spans="2:18" x14ac:dyDescent="0.35">
      <c r="B500" s="102"/>
      <c r="C500" s="102"/>
      <c r="D500" s="102"/>
      <c r="E500" s="102"/>
      <c r="F500" s="102"/>
      <c r="G500" s="102"/>
      <c r="H500" s="102"/>
      <c r="I500" s="102"/>
      <c r="J500" s="102"/>
      <c r="K500" s="102"/>
      <c r="L500" s="102"/>
      <c r="M500" s="102"/>
      <c r="N500" s="104"/>
      <c r="O500" s="104"/>
      <c r="P500" s="102"/>
      <c r="Q500" s="102"/>
      <c r="R500" s="102"/>
    </row>
    <row r="501" spans="2:18" x14ac:dyDescent="0.35">
      <c r="B501" s="102"/>
      <c r="C501" s="102"/>
      <c r="D501" s="102"/>
      <c r="E501" s="102"/>
      <c r="F501" s="102"/>
      <c r="G501" s="102"/>
      <c r="H501" s="102"/>
      <c r="I501" s="102"/>
      <c r="J501" s="102"/>
      <c r="K501" s="102"/>
      <c r="L501" s="102"/>
      <c r="M501" s="102"/>
      <c r="N501" s="104"/>
      <c r="O501" s="104"/>
      <c r="P501" s="102"/>
      <c r="Q501" s="102"/>
      <c r="R501" s="102"/>
    </row>
    <row r="502" spans="2:18" x14ac:dyDescent="0.35">
      <c r="B502" s="102"/>
      <c r="C502" s="102"/>
      <c r="D502" s="102"/>
      <c r="E502" s="102"/>
      <c r="F502" s="102"/>
      <c r="G502" s="102"/>
      <c r="H502" s="102"/>
      <c r="I502" s="102"/>
      <c r="J502" s="102"/>
      <c r="K502" s="102"/>
      <c r="L502" s="102"/>
      <c r="M502" s="102"/>
      <c r="N502" s="104"/>
      <c r="O502" s="104"/>
      <c r="P502" s="102"/>
      <c r="Q502" s="102"/>
      <c r="R502" s="102"/>
    </row>
    <row r="503" spans="2:18" x14ac:dyDescent="0.35">
      <c r="B503" s="102"/>
      <c r="C503" s="102"/>
      <c r="D503" s="102"/>
      <c r="E503" s="102"/>
      <c r="F503" s="102"/>
      <c r="G503" s="102"/>
      <c r="H503" s="102"/>
      <c r="I503" s="102"/>
      <c r="J503" s="102"/>
      <c r="K503" s="102"/>
      <c r="L503" s="102"/>
      <c r="M503" s="102"/>
      <c r="N503" s="104"/>
      <c r="O503" s="104"/>
      <c r="P503" s="102"/>
      <c r="Q503" s="102"/>
      <c r="R503" s="102"/>
    </row>
    <row r="504" spans="2:18" x14ac:dyDescent="0.35">
      <c r="B504" s="102"/>
      <c r="C504" s="102"/>
      <c r="D504" s="102"/>
      <c r="E504" s="102"/>
      <c r="F504" s="102"/>
      <c r="G504" s="102"/>
      <c r="H504" s="102"/>
      <c r="I504" s="102"/>
      <c r="J504" s="102"/>
      <c r="K504" s="102"/>
      <c r="L504" s="102"/>
      <c r="M504" s="102"/>
      <c r="N504" s="104"/>
      <c r="O504" s="104"/>
      <c r="P504" s="102"/>
      <c r="Q504" s="102"/>
      <c r="R504" s="102"/>
    </row>
    <row r="505" spans="2:18" x14ac:dyDescent="0.35">
      <c r="B505" s="102"/>
      <c r="C505" s="102"/>
      <c r="D505" s="102"/>
      <c r="E505" s="102"/>
      <c r="F505" s="102"/>
      <c r="G505" s="102"/>
      <c r="H505" s="102"/>
      <c r="I505" s="102"/>
      <c r="J505" s="102"/>
      <c r="K505" s="102"/>
      <c r="L505" s="102"/>
      <c r="M505" s="102"/>
      <c r="N505" s="104"/>
      <c r="O505" s="104"/>
      <c r="P505" s="102"/>
      <c r="Q505" s="102"/>
      <c r="R505" s="102"/>
    </row>
    <row r="506" spans="2:18" x14ac:dyDescent="0.35">
      <c r="B506" s="102"/>
      <c r="C506" s="102"/>
      <c r="D506" s="102"/>
      <c r="E506" s="102"/>
      <c r="F506" s="102"/>
      <c r="G506" s="102"/>
      <c r="H506" s="102"/>
      <c r="I506" s="102"/>
      <c r="J506" s="102"/>
      <c r="K506" s="102"/>
      <c r="L506" s="102"/>
      <c r="M506" s="102"/>
      <c r="N506" s="104"/>
      <c r="O506" s="104"/>
      <c r="P506" s="102"/>
      <c r="Q506" s="102"/>
      <c r="R506" s="102"/>
    </row>
    <row r="507" spans="2:18" x14ac:dyDescent="0.35">
      <c r="B507" s="102"/>
      <c r="C507" s="102"/>
      <c r="D507" s="102"/>
      <c r="E507" s="102"/>
      <c r="F507" s="102"/>
      <c r="G507" s="102"/>
      <c r="H507" s="102"/>
      <c r="I507" s="102"/>
      <c r="J507" s="102"/>
      <c r="K507" s="102"/>
      <c r="L507" s="102"/>
      <c r="M507" s="102"/>
      <c r="N507" s="104"/>
      <c r="O507" s="104"/>
      <c r="P507" s="102"/>
      <c r="Q507" s="102"/>
      <c r="R507" s="102"/>
    </row>
    <row r="508" spans="2:18" x14ac:dyDescent="0.35">
      <c r="B508" s="102"/>
      <c r="C508" s="102"/>
      <c r="D508" s="102"/>
      <c r="E508" s="102"/>
      <c r="F508" s="102"/>
      <c r="G508" s="102"/>
      <c r="H508" s="102"/>
      <c r="I508" s="102"/>
      <c r="J508" s="102"/>
      <c r="K508" s="102"/>
      <c r="L508" s="102"/>
      <c r="M508" s="102"/>
      <c r="N508" s="104"/>
      <c r="O508" s="104"/>
      <c r="P508" s="102"/>
      <c r="Q508" s="102"/>
      <c r="R508" s="102"/>
    </row>
    <row r="509" spans="2:18" x14ac:dyDescent="0.35">
      <c r="B509" s="102"/>
      <c r="C509" s="102"/>
      <c r="D509" s="102"/>
      <c r="E509" s="102"/>
      <c r="F509" s="102"/>
      <c r="G509" s="102"/>
      <c r="H509" s="102"/>
      <c r="I509" s="102"/>
      <c r="J509" s="102"/>
      <c r="K509" s="102"/>
      <c r="L509" s="102"/>
      <c r="M509" s="102"/>
      <c r="N509" s="104"/>
      <c r="O509" s="104"/>
      <c r="P509" s="102"/>
      <c r="Q509" s="102"/>
      <c r="R509" s="102"/>
    </row>
    <row r="510" spans="2:18" x14ac:dyDescent="0.35">
      <c r="B510" s="102"/>
      <c r="C510" s="102"/>
      <c r="D510" s="102"/>
      <c r="E510" s="102"/>
      <c r="F510" s="102"/>
      <c r="G510" s="102"/>
      <c r="H510" s="102"/>
      <c r="I510" s="102"/>
      <c r="J510" s="102"/>
      <c r="K510" s="102"/>
      <c r="L510" s="102"/>
      <c r="M510" s="102"/>
      <c r="N510" s="104"/>
      <c r="O510" s="104"/>
      <c r="P510" s="102"/>
      <c r="Q510" s="102"/>
      <c r="R510" s="102"/>
    </row>
    <row r="511" spans="2:18" x14ac:dyDescent="0.35">
      <c r="B511" s="102"/>
      <c r="C511" s="102"/>
      <c r="D511" s="102"/>
      <c r="E511" s="102"/>
      <c r="F511" s="102"/>
      <c r="G511" s="102"/>
      <c r="H511" s="102"/>
      <c r="I511" s="102"/>
      <c r="J511" s="102"/>
      <c r="K511" s="102"/>
      <c r="L511" s="102"/>
      <c r="M511" s="102"/>
      <c r="N511" s="104"/>
      <c r="O511" s="104"/>
      <c r="P511" s="102"/>
      <c r="Q511" s="102"/>
      <c r="R511" s="102"/>
    </row>
    <row r="512" spans="2:18" x14ac:dyDescent="0.35">
      <c r="B512" s="102"/>
      <c r="C512" s="102"/>
      <c r="D512" s="102"/>
      <c r="E512" s="102"/>
      <c r="F512" s="102"/>
      <c r="G512" s="102"/>
      <c r="H512" s="102"/>
      <c r="I512" s="102"/>
      <c r="J512" s="102"/>
      <c r="K512" s="102"/>
      <c r="L512" s="102"/>
      <c r="M512" s="102"/>
      <c r="N512" s="104"/>
      <c r="O512" s="104"/>
      <c r="P512" s="102"/>
      <c r="Q512" s="102"/>
      <c r="R512" s="102"/>
    </row>
    <row r="513" spans="2:18" x14ac:dyDescent="0.35">
      <c r="B513" s="102"/>
      <c r="C513" s="102"/>
      <c r="D513" s="102"/>
      <c r="E513" s="102"/>
      <c r="F513" s="102"/>
      <c r="G513" s="102"/>
      <c r="H513" s="102"/>
      <c r="I513" s="102"/>
      <c r="J513" s="102"/>
      <c r="K513" s="102"/>
      <c r="L513" s="102"/>
      <c r="M513" s="102"/>
      <c r="N513" s="104"/>
      <c r="O513" s="104"/>
      <c r="P513" s="102"/>
      <c r="Q513" s="102"/>
      <c r="R513" s="102"/>
    </row>
    <row r="514" spans="2:18" x14ac:dyDescent="0.35">
      <c r="B514" s="102"/>
      <c r="C514" s="102"/>
      <c r="D514" s="102"/>
      <c r="E514" s="102"/>
      <c r="F514" s="102"/>
      <c r="G514" s="102"/>
      <c r="H514" s="102"/>
      <c r="I514" s="102"/>
      <c r="J514" s="102"/>
      <c r="K514" s="102"/>
      <c r="L514" s="102"/>
      <c r="M514" s="102"/>
      <c r="N514" s="104"/>
      <c r="O514" s="104"/>
      <c r="P514" s="102"/>
      <c r="Q514" s="102"/>
      <c r="R514" s="102"/>
    </row>
    <row r="515" spans="2:18" x14ac:dyDescent="0.35">
      <c r="B515" s="102"/>
      <c r="C515" s="102"/>
      <c r="D515" s="102"/>
      <c r="E515" s="102"/>
      <c r="F515" s="102"/>
      <c r="G515" s="102"/>
      <c r="H515" s="102"/>
      <c r="I515" s="102"/>
      <c r="J515" s="102"/>
      <c r="K515" s="102"/>
      <c r="L515" s="102"/>
      <c r="M515" s="102"/>
      <c r="N515" s="104"/>
      <c r="O515" s="104"/>
      <c r="P515" s="102"/>
      <c r="Q515" s="102"/>
      <c r="R515" s="102"/>
    </row>
    <row r="516" spans="2:18" x14ac:dyDescent="0.35">
      <c r="B516" s="102"/>
      <c r="C516" s="102"/>
      <c r="D516" s="102"/>
      <c r="E516" s="102"/>
      <c r="F516" s="102"/>
      <c r="G516" s="102"/>
      <c r="H516" s="102"/>
      <c r="I516" s="102"/>
      <c r="J516" s="102"/>
      <c r="K516" s="102"/>
      <c r="L516" s="102"/>
      <c r="M516" s="102"/>
      <c r="N516" s="104"/>
      <c r="O516" s="104"/>
      <c r="P516" s="102"/>
      <c r="Q516" s="102"/>
      <c r="R516" s="102"/>
    </row>
    <row r="517" spans="2:18" x14ac:dyDescent="0.35">
      <c r="B517" s="102"/>
      <c r="C517" s="102"/>
      <c r="D517" s="102"/>
      <c r="E517" s="102"/>
      <c r="F517" s="102"/>
      <c r="G517" s="102"/>
      <c r="H517" s="102"/>
      <c r="I517" s="102"/>
      <c r="J517" s="102"/>
      <c r="K517" s="102"/>
      <c r="L517" s="102"/>
      <c r="M517" s="102"/>
      <c r="N517" s="104"/>
      <c r="O517" s="104"/>
      <c r="P517" s="102"/>
      <c r="Q517" s="102"/>
      <c r="R517" s="102"/>
    </row>
    <row r="518" spans="2:18" x14ac:dyDescent="0.35">
      <c r="B518" s="102"/>
      <c r="C518" s="102"/>
      <c r="D518" s="102"/>
      <c r="E518" s="102"/>
      <c r="F518" s="102"/>
      <c r="G518" s="102"/>
      <c r="H518" s="102"/>
      <c r="I518" s="102"/>
      <c r="J518" s="102"/>
      <c r="K518" s="102"/>
      <c r="L518" s="102"/>
      <c r="M518" s="102"/>
      <c r="N518" s="104"/>
      <c r="O518" s="104"/>
      <c r="P518" s="102"/>
      <c r="Q518" s="102"/>
      <c r="R518" s="102"/>
    </row>
    <row r="519" spans="2:18" x14ac:dyDescent="0.35">
      <c r="B519" s="102"/>
      <c r="C519" s="102"/>
      <c r="D519" s="102"/>
      <c r="E519" s="102"/>
      <c r="F519" s="102"/>
      <c r="G519" s="102"/>
      <c r="H519" s="102"/>
      <c r="I519" s="102"/>
      <c r="J519" s="102"/>
      <c r="K519" s="102"/>
      <c r="L519" s="102"/>
      <c r="M519" s="102"/>
      <c r="N519" s="104"/>
      <c r="O519" s="104"/>
      <c r="P519" s="102"/>
      <c r="Q519" s="102"/>
      <c r="R519" s="102"/>
    </row>
    <row r="520" spans="2:18" x14ac:dyDescent="0.35">
      <c r="B520" s="102"/>
      <c r="C520" s="102"/>
      <c r="D520" s="102"/>
      <c r="E520" s="102"/>
      <c r="F520" s="102"/>
      <c r="G520" s="102"/>
      <c r="H520" s="102"/>
      <c r="I520" s="102"/>
      <c r="J520" s="102"/>
      <c r="K520" s="102"/>
      <c r="L520" s="102"/>
      <c r="M520" s="102"/>
      <c r="N520" s="104"/>
      <c r="O520" s="104"/>
      <c r="P520" s="102"/>
      <c r="Q520" s="102"/>
      <c r="R520" s="102"/>
    </row>
    <row r="521" spans="2:18" x14ac:dyDescent="0.35">
      <c r="B521" s="102"/>
      <c r="C521" s="102"/>
      <c r="D521" s="102"/>
      <c r="E521" s="102"/>
      <c r="F521" s="102"/>
      <c r="G521" s="102"/>
      <c r="H521" s="102"/>
      <c r="I521" s="102"/>
      <c r="J521" s="102"/>
      <c r="K521" s="102"/>
      <c r="L521" s="102"/>
      <c r="M521" s="102"/>
      <c r="N521" s="104"/>
      <c r="O521" s="104"/>
      <c r="P521" s="102"/>
      <c r="Q521" s="102"/>
      <c r="R521" s="102"/>
    </row>
    <row r="522" spans="2:18" x14ac:dyDescent="0.35">
      <c r="B522" s="102"/>
      <c r="C522" s="102"/>
      <c r="D522" s="102"/>
      <c r="E522" s="102"/>
      <c r="F522" s="102"/>
      <c r="G522" s="102"/>
      <c r="H522" s="102"/>
      <c r="I522" s="102"/>
      <c r="J522" s="102"/>
      <c r="K522" s="102"/>
      <c r="L522" s="102"/>
      <c r="M522" s="102"/>
      <c r="N522" s="104"/>
      <c r="O522" s="104"/>
      <c r="P522" s="102"/>
      <c r="Q522" s="102"/>
      <c r="R522" s="102"/>
    </row>
    <row r="523" spans="2:18" x14ac:dyDescent="0.35">
      <c r="B523" s="102"/>
      <c r="C523" s="102"/>
      <c r="D523" s="102"/>
      <c r="E523" s="102"/>
      <c r="F523" s="102"/>
      <c r="G523" s="102"/>
      <c r="H523" s="102"/>
      <c r="I523" s="102"/>
      <c r="J523" s="102"/>
      <c r="K523" s="102"/>
      <c r="L523" s="102"/>
      <c r="M523" s="102"/>
      <c r="N523" s="104"/>
      <c r="O523" s="104"/>
      <c r="P523" s="102"/>
      <c r="Q523" s="102"/>
      <c r="R523" s="102"/>
    </row>
    <row r="524" spans="2:18" x14ac:dyDescent="0.35">
      <c r="B524" s="102"/>
      <c r="C524" s="102"/>
      <c r="D524" s="102"/>
      <c r="E524" s="102"/>
      <c r="F524" s="102"/>
      <c r="G524" s="102"/>
      <c r="H524" s="102"/>
      <c r="I524" s="102"/>
      <c r="J524" s="102"/>
      <c r="K524" s="102"/>
      <c r="L524" s="102"/>
      <c r="M524" s="102"/>
      <c r="N524" s="104"/>
      <c r="O524" s="104"/>
      <c r="P524" s="102"/>
      <c r="Q524" s="102"/>
      <c r="R524" s="102"/>
    </row>
    <row r="525" spans="2:18" x14ac:dyDescent="0.35">
      <c r="B525" s="102"/>
      <c r="C525" s="102"/>
      <c r="D525" s="102"/>
      <c r="E525" s="102"/>
      <c r="F525" s="102"/>
      <c r="G525" s="102"/>
      <c r="H525" s="102"/>
      <c r="I525" s="102"/>
      <c r="J525" s="102"/>
      <c r="K525" s="102"/>
      <c r="L525" s="102"/>
      <c r="M525" s="102"/>
      <c r="N525" s="104"/>
      <c r="O525" s="104"/>
      <c r="P525" s="102"/>
      <c r="Q525" s="102"/>
      <c r="R525" s="102"/>
    </row>
    <row r="526" spans="2:18" x14ac:dyDescent="0.35">
      <c r="B526" s="102"/>
      <c r="C526" s="102"/>
      <c r="D526" s="102"/>
      <c r="E526" s="102"/>
      <c r="F526" s="102"/>
      <c r="G526" s="102"/>
      <c r="H526" s="102"/>
      <c r="I526" s="102"/>
      <c r="J526" s="102"/>
      <c r="K526" s="102"/>
      <c r="L526" s="102"/>
      <c r="M526" s="102"/>
      <c r="N526" s="104"/>
      <c r="O526" s="104"/>
      <c r="P526" s="102"/>
      <c r="Q526" s="102"/>
      <c r="R526" s="102"/>
    </row>
    <row r="527" spans="2:18" x14ac:dyDescent="0.35">
      <c r="B527" s="102"/>
      <c r="C527" s="102"/>
      <c r="D527" s="102"/>
      <c r="E527" s="102"/>
      <c r="F527" s="102"/>
      <c r="G527" s="102"/>
      <c r="H527" s="102"/>
      <c r="I527" s="102"/>
      <c r="J527" s="102"/>
      <c r="K527" s="102"/>
      <c r="L527" s="102"/>
      <c r="M527" s="102"/>
      <c r="N527" s="104"/>
      <c r="O527" s="104"/>
      <c r="P527" s="102"/>
      <c r="Q527" s="102"/>
      <c r="R527" s="102"/>
    </row>
    <row r="528" spans="2:18" x14ac:dyDescent="0.35">
      <c r="B528" s="102"/>
      <c r="C528" s="102"/>
      <c r="D528" s="102"/>
      <c r="E528" s="102"/>
      <c r="F528" s="102"/>
      <c r="G528" s="102"/>
      <c r="H528" s="102"/>
      <c r="I528" s="102"/>
      <c r="J528" s="102"/>
      <c r="K528" s="102"/>
      <c r="L528" s="102"/>
      <c r="M528" s="102"/>
      <c r="N528" s="104"/>
      <c r="O528" s="104"/>
      <c r="P528" s="102"/>
      <c r="Q528" s="102"/>
      <c r="R528" s="102"/>
    </row>
    <row r="529" spans="2:18" x14ac:dyDescent="0.35">
      <c r="B529" s="102"/>
      <c r="C529" s="102"/>
      <c r="D529" s="102"/>
      <c r="E529" s="102"/>
      <c r="F529" s="102"/>
      <c r="G529" s="102"/>
      <c r="H529" s="102"/>
      <c r="I529" s="102"/>
      <c r="J529" s="102"/>
      <c r="K529" s="102"/>
      <c r="L529" s="102"/>
      <c r="M529" s="102"/>
      <c r="N529" s="104"/>
      <c r="O529" s="104"/>
      <c r="P529" s="102"/>
      <c r="Q529" s="102"/>
      <c r="R529" s="102"/>
    </row>
    <row r="530" spans="2:18" x14ac:dyDescent="0.35">
      <c r="B530" s="102"/>
      <c r="C530" s="102"/>
      <c r="D530" s="102"/>
      <c r="E530" s="102"/>
      <c r="F530" s="102"/>
      <c r="G530" s="102"/>
      <c r="H530" s="102"/>
      <c r="I530" s="102"/>
      <c r="J530" s="102"/>
      <c r="K530" s="102"/>
      <c r="L530" s="102"/>
      <c r="M530" s="102"/>
      <c r="N530" s="104"/>
      <c r="O530" s="104"/>
      <c r="P530" s="102"/>
      <c r="Q530" s="102"/>
      <c r="R530" s="102"/>
    </row>
    <row r="531" spans="2:18" x14ac:dyDescent="0.35">
      <c r="B531" s="102"/>
      <c r="C531" s="102"/>
      <c r="D531" s="102"/>
      <c r="E531" s="102"/>
      <c r="F531" s="102"/>
      <c r="G531" s="102"/>
      <c r="H531" s="102"/>
      <c r="I531" s="102"/>
      <c r="J531" s="102"/>
      <c r="K531" s="102"/>
      <c r="L531" s="102"/>
      <c r="M531" s="102"/>
      <c r="N531" s="104"/>
      <c r="O531" s="104"/>
      <c r="P531" s="102"/>
      <c r="Q531" s="102"/>
      <c r="R531" s="102"/>
    </row>
    <row r="532" spans="2:18" x14ac:dyDescent="0.35">
      <c r="B532" s="102"/>
      <c r="C532" s="102"/>
      <c r="D532" s="102"/>
      <c r="E532" s="102"/>
      <c r="F532" s="102"/>
      <c r="G532" s="102"/>
      <c r="H532" s="102"/>
      <c r="I532" s="102"/>
      <c r="J532" s="102"/>
      <c r="K532" s="102"/>
      <c r="L532" s="102"/>
      <c r="M532" s="102"/>
      <c r="N532" s="104"/>
      <c r="O532" s="104"/>
      <c r="P532" s="102"/>
      <c r="Q532" s="102"/>
      <c r="R532" s="102"/>
    </row>
    <row r="533" spans="2:18" x14ac:dyDescent="0.35">
      <c r="B533" s="102"/>
      <c r="C533" s="102"/>
      <c r="D533" s="102"/>
      <c r="E533" s="102"/>
      <c r="F533" s="102"/>
      <c r="G533" s="102"/>
      <c r="H533" s="102"/>
      <c r="I533" s="102"/>
      <c r="J533" s="102"/>
      <c r="K533" s="102"/>
      <c r="L533" s="102"/>
      <c r="M533" s="102"/>
      <c r="N533" s="104"/>
      <c r="O533" s="104"/>
      <c r="P533" s="102"/>
      <c r="Q533" s="102"/>
      <c r="R533" s="102"/>
    </row>
    <row r="534" spans="2:18" x14ac:dyDescent="0.35">
      <c r="B534" s="102"/>
      <c r="C534" s="102"/>
      <c r="D534" s="102"/>
      <c r="E534" s="102"/>
      <c r="F534" s="102"/>
      <c r="G534" s="102"/>
      <c r="H534" s="102"/>
      <c r="I534" s="102"/>
      <c r="J534" s="102"/>
      <c r="K534" s="102"/>
      <c r="L534" s="102"/>
      <c r="M534" s="102"/>
      <c r="N534" s="104"/>
      <c r="O534" s="104"/>
      <c r="P534" s="102"/>
      <c r="Q534" s="102"/>
      <c r="R534" s="102"/>
    </row>
    <row r="535" spans="2:18" x14ac:dyDescent="0.35">
      <c r="B535" s="102"/>
      <c r="C535" s="102"/>
      <c r="D535" s="102"/>
      <c r="E535" s="102"/>
      <c r="F535" s="102"/>
      <c r="G535" s="102"/>
      <c r="H535" s="102"/>
      <c r="I535" s="102"/>
      <c r="J535" s="102"/>
      <c r="K535" s="102"/>
      <c r="L535" s="102"/>
      <c r="M535" s="102"/>
      <c r="N535" s="104"/>
      <c r="O535" s="104"/>
      <c r="P535" s="102"/>
      <c r="Q535" s="102"/>
      <c r="R535" s="102"/>
    </row>
    <row r="536" spans="2:18" x14ac:dyDescent="0.35">
      <c r="B536" s="102"/>
      <c r="C536" s="102"/>
      <c r="D536" s="102"/>
      <c r="E536" s="102"/>
      <c r="F536" s="102"/>
      <c r="G536" s="102"/>
      <c r="H536" s="102"/>
      <c r="I536" s="102"/>
      <c r="J536" s="102"/>
      <c r="K536" s="102"/>
      <c r="L536" s="102"/>
      <c r="M536" s="102"/>
      <c r="N536" s="104"/>
      <c r="O536" s="104"/>
      <c r="P536" s="102"/>
      <c r="Q536" s="102"/>
      <c r="R536" s="102"/>
    </row>
    <row r="537" spans="2:18" x14ac:dyDescent="0.35">
      <c r="B537" s="102"/>
      <c r="C537" s="102"/>
      <c r="D537" s="102"/>
      <c r="E537" s="102"/>
      <c r="F537" s="102"/>
      <c r="G537" s="102"/>
      <c r="H537" s="102"/>
      <c r="I537" s="102"/>
      <c r="J537" s="102"/>
      <c r="K537" s="102"/>
      <c r="L537" s="102"/>
      <c r="M537" s="102"/>
      <c r="N537" s="104"/>
      <c r="O537" s="104"/>
      <c r="P537" s="102"/>
      <c r="Q537" s="102"/>
      <c r="R537" s="102"/>
    </row>
    <row r="538" spans="2:18" x14ac:dyDescent="0.35">
      <c r="B538" s="102"/>
      <c r="C538" s="102"/>
      <c r="D538" s="102"/>
      <c r="E538" s="102"/>
      <c r="F538" s="102"/>
      <c r="G538" s="102"/>
      <c r="H538" s="102"/>
      <c r="I538" s="102"/>
      <c r="J538" s="102"/>
      <c r="K538" s="102"/>
      <c r="L538" s="102"/>
      <c r="M538" s="102"/>
      <c r="N538" s="104"/>
      <c r="O538" s="104"/>
      <c r="P538" s="102"/>
      <c r="Q538" s="102"/>
      <c r="R538" s="102"/>
    </row>
    <row r="539" spans="2:18" x14ac:dyDescent="0.35">
      <c r="B539" s="102"/>
      <c r="C539" s="102"/>
      <c r="D539" s="102"/>
      <c r="E539" s="102"/>
      <c r="F539" s="102"/>
      <c r="G539" s="102"/>
      <c r="H539" s="102"/>
      <c r="I539" s="102"/>
      <c r="J539" s="102"/>
      <c r="K539" s="102"/>
      <c r="L539" s="102"/>
      <c r="M539" s="102"/>
      <c r="N539" s="104"/>
      <c r="O539" s="104"/>
      <c r="P539" s="102"/>
      <c r="Q539" s="102"/>
      <c r="R539" s="102"/>
    </row>
    <row r="540" spans="2:18" x14ac:dyDescent="0.35">
      <c r="B540" s="102"/>
      <c r="C540" s="102"/>
      <c r="D540" s="102"/>
      <c r="E540" s="102"/>
      <c r="F540" s="102"/>
      <c r="G540" s="102"/>
      <c r="H540" s="102"/>
      <c r="I540" s="102"/>
      <c r="J540" s="102"/>
      <c r="K540" s="102"/>
      <c r="L540" s="102"/>
      <c r="M540" s="102"/>
      <c r="N540" s="104"/>
      <c r="O540" s="104"/>
      <c r="P540" s="102"/>
      <c r="Q540" s="102"/>
      <c r="R540" s="102"/>
    </row>
    <row r="541" spans="2:18" x14ac:dyDescent="0.35">
      <c r="B541" s="102"/>
      <c r="C541" s="102"/>
      <c r="D541" s="102"/>
      <c r="E541" s="102"/>
      <c r="F541" s="102"/>
      <c r="G541" s="102"/>
      <c r="H541" s="102"/>
      <c r="I541" s="102"/>
      <c r="J541" s="102"/>
      <c r="K541" s="102"/>
      <c r="L541" s="102"/>
      <c r="M541" s="102"/>
      <c r="N541" s="104"/>
      <c r="O541" s="104"/>
      <c r="P541" s="102"/>
      <c r="Q541" s="102"/>
      <c r="R541" s="102"/>
    </row>
    <row r="542" spans="2:18" x14ac:dyDescent="0.35">
      <c r="B542" s="102"/>
      <c r="C542" s="102"/>
      <c r="D542" s="102"/>
      <c r="E542" s="102"/>
      <c r="F542" s="102"/>
      <c r="G542" s="102"/>
      <c r="H542" s="102"/>
      <c r="I542" s="102"/>
      <c r="J542" s="102"/>
      <c r="K542" s="102"/>
      <c r="L542" s="102"/>
      <c r="M542" s="102"/>
      <c r="N542" s="104"/>
      <c r="O542" s="104"/>
      <c r="P542" s="102"/>
      <c r="Q542" s="102"/>
      <c r="R542" s="102"/>
    </row>
    <row r="543" spans="2:18" x14ac:dyDescent="0.35">
      <c r="B543" s="102"/>
      <c r="C543" s="102"/>
      <c r="D543" s="102"/>
      <c r="E543" s="102"/>
      <c r="F543" s="102"/>
      <c r="G543" s="102"/>
      <c r="H543" s="102"/>
      <c r="I543" s="102"/>
      <c r="J543" s="102"/>
      <c r="K543" s="102"/>
      <c r="L543" s="102"/>
      <c r="M543" s="102"/>
      <c r="N543" s="104"/>
      <c r="O543" s="104"/>
      <c r="P543" s="102"/>
      <c r="Q543" s="102"/>
      <c r="R543" s="102"/>
    </row>
    <row r="544" spans="2:18" x14ac:dyDescent="0.35">
      <c r="B544" s="102"/>
      <c r="C544" s="102"/>
      <c r="D544" s="102"/>
      <c r="E544" s="102"/>
      <c r="F544" s="102"/>
      <c r="G544" s="102"/>
      <c r="H544" s="102"/>
      <c r="I544" s="102"/>
      <c r="J544" s="102"/>
      <c r="K544" s="102"/>
      <c r="L544" s="102"/>
      <c r="M544" s="102"/>
      <c r="N544" s="104"/>
      <c r="O544" s="104"/>
      <c r="P544" s="102"/>
      <c r="Q544" s="102"/>
      <c r="R544" s="102"/>
    </row>
    <row r="545" spans="2:18" x14ac:dyDescent="0.35">
      <c r="B545" s="102"/>
      <c r="C545" s="102"/>
      <c r="D545" s="102"/>
      <c r="E545" s="102"/>
      <c r="F545" s="102"/>
      <c r="G545" s="102"/>
      <c r="H545" s="102"/>
      <c r="I545" s="102"/>
      <c r="J545" s="102"/>
      <c r="K545" s="102"/>
      <c r="L545" s="102"/>
      <c r="M545" s="102"/>
      <c r="N545" s="104"/>
      <c r="O545" s="104"/>
      <c r="P545" s="102"/>
      <c r="Q545" s="102"/>
      <c r="R545" s="102"/>
    </row>
    <row r="546" spans="2:18" x14ac:dyDescent="0.35">
      <c r="B546" s="102"/>
      <c r="C546" s="102"/>
      <c r="D546" s="102"/>
      <c r="E546" s="102"/>
      <c r="F546" s="102"/>
      <c r="G546" s="102"/>
      <c r="H546" s="102"/>
      <c r="I546" s="102"/>
      <c r="J546" s="102"/>
      <c r="K546" s="102"/>
      <c r="L546" s="102"/>
      <c r="M546" s="102"/>
      <c r="N546" s="104"/>
      <c r="O546" s="104"/>
      <c r="P546" s="102"/>
      <c r="Q546" s="102"/>
      <c r="R546" s="102"/>
    </row>
    <row r="547" spans="2:18" x14ac:dyDescent="0.35">
      <c r="B547" s="102"/>
      <c r="C547" s="102"/>
      <c r="D547" s="102"/>
      <c r="E547" s="102"/>
      <c r="F547" s="102"/>
      <c r="G547" s="102"/>
      <c r="H547" s="102"/>
      <c r="I547" s="102"/>
      <c r="J547" s="102"/>
      <c r="K547" s="102"/>
      <c r="L547" s="102"/>
      <c r="M547" s="102"/>
      <c r="N547" s="104"/>
      <c r="O547" s="104"/>
      <c r="P547" s="102"/>
      <c r="Q547" s="102"/>
      <c r="R547" s="102"/>
    </row>
    <row r="548" spans="2:18" x14ac:dyDescent="0.35">
      <c r="B548" s="102"/>
      <c r="C548" s="102"/>
      <c r="D548" s="102"/>
      <c r="E548" s="102"/>
      <c r="F548" s="102"/>
      <c r="G548" s="102"/>
      <c r="H548" s="102"/>
      <c r="I548" s="102"/>
      <c r="J548" s="102"/>
      <c r="K548" s="102"/>
      <c r="L548" s="102"/>
      <c r="M548" s="102"/>
      <c r="N548" s="104"/>
      <c r="O548" s="104"/>
      <c r="P548" s="102"/>
      <c r="Q548" s="102"/>
      <c r="R548" s="102"/>
    </row>
    <row r="549" spans="2:18" x14ac:dyDescent="0.35">
      <c r="B549" s="102"/>
      <c r="C549" s="102"/>
      <c r="D549" s="102"/>
      <c r="E549" s="102"/>
      <c r="F549" s="102"/>
      <c r="G549" s="102"/>
      <c r="H549" s="102"/>
      <c r="I549" s="102"/>
      <c r="J549" s="102"/>
      <c r="K549" s="102"/>
      <c r="L549" s="102"/>
      <c r="M549" s="102"/>
      <c r="N549" s="104"/>
      <c r="O549" s="104"/>
      <c r="P549" s="102"/>
      <c r="Q549" s="102"/>
      <c r="R549" s="102"/>
    </row>
    <row r="550" spans="2:18" x14ac:dyDescent="0.35">
      <c r="B550" s="102"/>
      <c r="C550" s="102"/>
      <c r="D550" s="102"/>
      <c r="E550" s="102"/>
      <c r="F550" s="102"/>
      <c r="G550" s="102"/>
      <c r="H550" s="102"/>
      <c r="I550" s="102"/>
      <c r="J550" s="102"/>
      <c r="K550" s="102"/>
      <c r="L550" s="102"/>
      <c r="M550" s="102"/>
      <c r="N550" s="104"/>
      <c r="O550" s="104"/>
      <c r="P550" s="102"/>
      <c r="Q550" s="102"/>
      <c r="R550" s="102"/>
    </row>
    <row r="551" spans="2:18" x14ac:dyDescent="0.35">
      <c r="B551" s="102"/>
      <c r="C551" s="102"/>
      <c r="D551" s="102"/>
      <c r="E551" s="102"/>
      <c r="F551" s="102"/>
      <c r="G551" s="102"/>
      <c r="H551" s="102"/>
      <c r="I551" s="102"/>
      <c r="J551" s="102"/>
      <c r="K551" s="102"/>
      <c r="L551" s="102"/>
      <c r="M551" s="102"/>
      <c r="N551" s="104"/>
      <c r="O551" s="104"/>
      <c r="P551" s="102"/>
      <c r="Q551" s="102"/>
      <c r="R551" s="102"/>
    </row>
    <row r="552" spans="2:18" x14ac:dyDescent="0.35">
      <c r="B552" s="102"/>
      <c r="C552" s="102"/>
      <c r="D552" s="102"/>
      <c r="E552" s="102"/>
      <c r="F552" s="102"/>
      <c r="G552" s="102"/>
      <c r="H552" s="102"/>
      <c r="I552" s="102"/>
      <c r="J552" s="102"/>
      <c r="K552" s="102"/>
      <c r="L552" s="102"/>
      <c r="M552" s="102"/>
      <c r="N552" s="104"/>
      <c r="O552" s="104"/>
      <c r="P552" s="102"/>
      <c r="Q552" s="102"/>
      <c r="R552" s="102"/>
    </row>
    <row r="553" spans="2:18" x14ac:dyDescent="0.35">
      <c r="B553" s="102"/>
      <c r="C553" s="102"/>
      <c r="D553" s="102"/>
      <c r="E553" s="102"/>
      <c r="F553" s="102"/>
      <c r="G553" s="102"/>
      <c r="H553" s="102"/>
      <c r="I553" s="102"/>
      <c r="J553" s="102"/>
      <c r="K553" s="102"/>
      <c r="L553" s="102"/>
      <c r="M553" s="102"/>
      <c r="N553" s="104"/>
      <c r="O553" s="104"/>
      <c r="P553" s="102"/>
      <c r="Q553" s="102"/>
      <c r="R553" s="102"/>
    </row>
    <row r="554" spans="2:18" x14ac:dyDescent="0.35">
      <c r="B554" s="102"/>
      <c r="C554" s="102"/>
      <c r="D554" s="102"/>
      <c r="E554" s="102"/>
      <c r="F554" s="102"/>
      <c r="G554" s="102"/>
      <c r="H554" s="102"/>
      <c r="I554" s="102"/>
      <c r="J554" s="102"/>
      <c r="K554" s="102"/>
      <c r="L554" s="102"/>
      <c r="M554" s="102"/>
      <c r="N554" s="104"/>
      <c r="O554" s="104"/>
      <c r="P554" s="102"/>
      <c r="Q554" s="102"/>
      <c r="R554" s="102"/>
    </row>
    <row r="555" spans="2:18" x14ac:dyDescent="0.35">
      <c r="B555" s="102"/>
      <c r="C555" s="102"/>
      <c r="D555" s="102"/>
      <c r="E555" s="102"/>
      <c r="F555" s="102"/>
      <c r="G555" s="102"/>
      <c r="H555" s="102"/>
      <c r="I555" s="102"/>
      <c r="J555" s="102"/>
      <c r="K555" s="102"/>
      <c r="L555" s="102"/>
      <c r="M555" s="102"/>
      <c r="N555" s="104"/>
      <c r="O555" s="104"/>
      <c r="P555" s="102"/>
      <c r="Q555" s="102"/>
      <c r="R555" s="102"/>
    </row>
    <row r="556" spans="2:18" x14ac:dyDescent="0.35">
      <c r="B556" s="102"/>
      <c r="C556" s="102"/>
      <c r="D556" s="102"/>
      <c r="E556" s="102"/>
      <c r="F556" s="102"/>
      <c r="G556" s="102"/>
      <c r="H556" s="102"/>
      <c r="I556" s="102"/>
      <c r="J556" s="102"/>
      <c r="K556" s="102"/>
      <c r="L556" s="102"/>
      <c r="M556" s="102"/>
      <c r="N556" s="104"/>
      <c r="O556" s="104"/>
      <c r="P556" s="102"/>
      <c r="Q556" s="102"/>
      <c r="R556" s="102"/>
    </row>
    <row r="557" spans="2:18" x14ac:dyDescent="0.35">
      <c r="B557" s="102"/>
      <c r="C557" s="102"/>
      <c r="D557" s="102"/>
      <c r="E557" s="102"/>
      <c r="F557" s="102"/>
      <c r="G557" s="102"/>
      <c r="H557" s="102"/>
      <c r="I557" s="102"/>
      <c r="J557" s="102"/>
      <c r="K557" s="102"/>
      <c r="L557" s="102"/>
      <c r="M557" s="102"/>
      <c r="N557" s="104"/>
      <c r="O557" s="104"/>
      <c r="P557" s="102"/>
      <c r="Q557" s="102"/>
      <c r="R557" s="102"/>
    </row>
    <row r="558" spans="2:18" x14ac:dyDescent="0.35">
      <c r="B558" s="102"/>
      <c r="C558" s="102"/>
      <c r="D558" s="102"/>
      <c r="E558" s="102"/>
      <c r="F558" s="102"/>
      <c r="G558" s="102"/>
      <c r="H558" s="102"/>
      <c r="I558" s="102"/>
      <c r="J558" s="102"/>
      <c r="K558" s="102"/>
      <c r="L558" s="102"/>
      <c r="M558" s="102"/>
      <c r="N558" s="104"/>
      <c r="O558" s="104"/>
      <c r="P558" s="102"/>
      <c r="Q558" s="102"/>
      <c r="R558" s="102"/>
    </row>
    <row r="559" spans="2:18" x14ac:dyDescent="0.35">
      <c r="B559" s="102"/>
      <c r="C559" s="102"/>
      <c r="D559" s="102"/>
      <c r="E559" s="102"/>
      <c r="F559" s="102"/>
      <c r="G559" s="102"/>
      <c r="H559" s="102"/>
      <c r="I559" s="102"/>
      <c r="J559" s="102"/>
      <c r="K559" s="102"/>
      <c r="L559" s="102"/>
      <c r="M559" s="102"/>
      <c r="N559" s="104"/>
      <c r="O559" s="104"/>
      <c r="P559" s="102"/>
      <c r="Q559" s="102"/>
      <c r="R559" s="102"/>
    </row>
    <row r="560" spans="2:18" x14ac:dyDescent="0.35">
      <c r="B560" s="102"/>
      <c r="C560" s="102"/>
      <c r="D560" s="102"/>
      <c r="E560" s="102"/>
      <c r="F560" s="102"/>
      <c r="G560" s="102"/>
      <c r="H560" s="102"/>
      <c r="I560" s="102"/>
      <c r="J560" s="102"/>
      <c r="K560" s="102"/>
      <c r="L560" s="102"/>
      <c r="M560" s="102"/>
      <c r="N560" s="104"/>
      <c r="O560" s="104"/>
      <c r="P560" s="102"/>
      <c r="Q560" s="102"/>
      <c r="R560" s="102"/>
    </row>
    <row r="561" spans="2:18" x14ac:dyDescent="0.35">
      <c r="B561" s="102"/>
      <c r="C561" s="102"/>
      <c r="D561" s="102"/>
      <c r="E561" s="102"/>
      <c r="F561" s="102"/>
      <c r="G561" s="102"/>
      <c r="H561" s="102"/>
      <c r="I561" s="102"/>
      <c r="J561" s="102"/>
      <c r="K561" s="102"/>
      <c r="L561" s="102"/>
      <c r="M561" s="102"/>
      <c r="N561" s="104"/>
      <c r="O561" s="104"/>
      <c r="P561" s="102"/>
      <c r="Q561" s="102"/>
      <c r="R561" s="102"/>
    </row>
    <row r="562" spans="2:18" x14ac:dyDescent="0.35">
      <c r="B562" s="102"/>
      <c r="C562" s="102"/>
      <c r="D562" s="102"/>
      <c r="E562" s="102"/>
      <c r="F562" s="102"/>
      <c r="G562" s="102"/>
      <c r="H562" s="102"/>
      <c r="I562" s="102"/>
      <c r="J562" s="102"/>
      <c r="K562" s="102"/>
      <c r="L562" s="102"/>
      <c r="M562" s="102"/>
      <c r="N562" s="104"/>
      <c r="O562" s="104"/>
      <c r="P562" s="102"/>
      <c r="Q562" s="102"/>
      <c r="R562" s="102"/>
    </row>
    <row r="563" spans="2:18" x14ac:dyDescent="0.35">
      <c r="B563" s="102"/>
      <c r="C563" s="102"/>
      <c r="D563" s="102"/>
      <c r="E563" s="102"/>
      <c r="F563" s="102"/>
      <c r="G563" s="102"/>
      <c r="H563" s="102"/>
      <c r="I563" s="102"/>
      <c r="J563" s="102"/>
      <c r="K563" s="102"/>
      <c r="L563" s="102"/>
      <c r="M563" s="102"/>
      <c r="N563" s="104"/>
      <c r="O563" s="104"/>
      <c r="P563" s="102"/>
      <c r="Q563" s="102"/>
      <c r="R563" s="102"/>
    </row>
    <row r="564" spans="2:18" x14ac:dyDescent="0.35">
      <c r="B564" s="102"/>
      <c r="C564" s="102"/>
      <c r="D564" s="102"/>
      <c r="E564" s="102"/>
      <c r="F564" s="102"/>
      <c r="G564" s="102"/>
      <c r="H564" s="102"/>
      <c r="I564" s="102"/>
      <c r="J564" s="102"/>
      <c r="K564" s="102"/>
      <c r="L564" s="102"/>
      <c r="M564" s="102"/>
      <c r="N564" s="104"/>
      <c r="O564" s="104"/>
      <c r="P564" s="102"/>
      <c r="Q564" s="102"/>
      <c r="R564" s="102"/>
    </row>
    <row r="565" spans="2:18" x14ac:dyDescent="0.35">
      <c r="B565" s="102"/>
      <c r="C565" s="102"/>
      <c r="D565" s="102"/>
      <c r="E565" s="102"/>
      <c r="F565" s="102"/>
      <c r="G565" s="102"/>
      <c r="H565" s="102"/>
      <c r="I565" s="102"/>
      <c r="J565" s="102"/>
      <c r="K565" s="102"/>
      <c r="L565" s="102"/>
      <c r="M565" s="102"/>
      <c r="N565" s="104"/>
      <c r="O565" s="104"/>
      <c r="P565" s="102"/>
      <c r="Q565" s="102"/>
      <c r="R565" s="102"/>
    </row>
    <row r="566" spans="2:18" x14ac:dyDescent="0.35">
      <c r="B566" s="102"/>
      <c r="C566" s="102"/>
      <c r="D566" s="102"/>
      <c r="E566" s="102"/>
      <c r="F566" s="102"/>
      <c r="G566" s="102"/>
      <c r="H566" s="102"/>
      <c r="I566" s="102"/>
      <c r="J566" s="102"/>
      <c r="K566" s="102"/>
      <c r="L566" s="102"/>
      <c r="M566" s="102"/>
      <c r="N566" s="104"/>
      <c r="O566" s="104"/>
      <c r="P566" s="102"/>
      <c r="Q566" s="102"/>
      <c r="R566" s="102"/>
    </row>
    <row r="567" spans="2:18" x14ac:dyDescent="0.35">
      <c r="B567" s="102"/>
      <c r="C567" s="102"/>
      <c r="D567" s="102"/>
      <c r="E567" s="102"/>
      <c r="F567" s="102"/>
      <c r="G567" s="102"/>
      <c r="H567" s="102"/>
      <c r="I567" s="102"/>
      <c r="J567" s="102"/>
      <c r="K567" s="102"/>
      <c r="L567" s="102"/>
      <c r="M567" s="102"/>
      <c r="N567" s="104"/>
      <c r="O567" s="104"/>
      <c r="P567" s="102"/>
      <c r="Q567" s="102"/>
      <c r="R567" s="102"/>
    </row>
    <row r="568" spans="2:18" x14ac:dyDescent="0.35">
      <c r="B568" s="102"/>
      <c r="C568" s="102"/>
      <c r="D568" s="102"/>
      <c r="E568" s="102"/>
      <c r="F568" s="102"/>
      <c r="G568" s="102"/>
      <c r="H568" s="102"/>
      <c r="I568" s="102"/>
      <c r="J568" s="102"/>
      <c r="K568" s="102"/>
      <c r="L568" s="102"/>
      <c r="M568" s="102"/>
      <c r="N568" s="104"/>
      <c r="O568" s="104"/>
      <c r="P568" s="102"/>
      <c r="Q568" s="102"/>
      <c r="R568" s="102"/>
    </row>
    <row r="569" spans="2:18" x14ac:dyDescent="0.35">
      <c r="B569" s="102"/>
      <c r="C569" s="102"/>
      <c r="D569" s="102"/>
      <c r="E569" s="102"/>
      <c r="F569" s="102"/>
      <c r="G569" s="102"/>
      <c r="H569" s="102"/>
      <c r="I569" s="102"/>
      <c r="J569" s="102"/>
      <c r="K569" s="102"/>
      <c r="L569" s="102"/>
      <c r="M569" s="102"/>
      <c r="N569" s="104"/>
      <c r="O569" s="104"/>
      <c r="P569" s="102"/>
      <c r="Q569" s="102"/>
      <c r="R569" s="102"/>
    </row>
    <row r="570" spans="2:18" x14ac:dyDescent="0.35">
      <c r="B570" s="102"/>
      <c r="C570" s="102"/>
      <c r="D570" s="102"/>
      <c r="E570" s="102"/>
      <c r="F570" s="102"/>
      <c r="G570" s="102"/>
      <c r="H570" s="102"/>
      <c r="I570" s="102"/>
      <c r="J570" s="102"/>
      <c r="K570" s="102"/>
      <c r="L570" s="102"/>
      <c r="M570" s="102"/>
      <c r="N570" s="104"/>
      <c r="O570" s="104"/>
      <c r="P570" s="102"/>
      <c r="Q570" s="102"/>
      <c r="R570" s="102"/>
    </row>
    <row r="571" spans="2:18" x14ac:dyDescent="0.35">
      <c r="B571" s="102"/>
      <c r="C571" s="102"/>
      <c r="D571" s="102"/>
      <c r="E571" s="102"/>
      <c r="F571" s="102"/>
      <c r="G571" s="102"/>
      <c r="H571" s="102"/>
      <c r="I571" s="102"/>
      <c r="J571" s="102"/>
      <c r="K571" s="102"/>
      <c r="L571" s="102"/>
      <c r="M571" s="102"/>
      <c r="N571" s="104"/>
      <c r="O571" s="104"/>
      <c r="P571" s="102"/>
      <c r="Q571" s="102"/>
      <c r="R571" s="102"/>
    </row>
    <row r="572" spans="2:18" x14ac:dyDescent="0.35">
      <c r="B572" s="102"/>
      <c r="C572" s="102"/>
      <c r="D572" s="102"/>
      <c r="E572" s="102"/>
      <c r="F572" s="102"/>
      <c r="G572" s="102"/>
      <c r="H572" s="102"/>
      <c r="I572" s="102"/>
      <c r="J572" s="102"/>
      <c r="K572" s="102"/>
      <c r="L572" s="102"/>
      <c r="M572" s="102"/>
      <c r="N572" s="104"/>
      <c r="O572" s="104"/>
      <c r="P572" s="102"/>
      <c r="Q572" s="102"/>
      <c r="R572" s="102"/>
    </row>
    <row r="573" spans="2:18" x14ac:dyDescent="0.35">
      <c r="B573" s="102"/>
      <c r="C573" s="102"/>
      <c r="D573" s="102"/>
      <c r="E573" s="102"/>
      <c r="F573" s="102"/>
      <c r="G573" s="102"/>
      <c r="H573" s="102"/>
      <c r="I573" s="102"/>
      <c r="J573" s="102"/>
      <c r="K573" s="102"/>
      <c r="L573" s="102"/>
      <c r="M573" s="102"/>
      <c r="N573" s="104"/>
      <c r="O573" s="104"/>
      <c r="P573" s="102"/>
      <c r="Q573" s="102"/>
      <c r="R573" s="102"/>
    </row>
    <row r="574" spans="2:18" x14ac:dyDescent="0.35">
      <c r="B574" s="102"/>
      <c r="C574" s="102"/>
      <c r="D574" s="102"/>
      <c r="E574" s="102"/>
      <c r="F574" s="102"/>
      <c r="G574" s="102"/>
      <c r="H574" s="102"/>
      <c r="I574" s="102"/>
      <c r="J574" s="102"/>
      <c r="K574" s="102"/>
      <c r="L574" s="102"/>
      <c r="M574" s="102"/>
      <c r="N574" s="104"/>
      <c r="O574" s="104"/>
      <c r="P574" s="102"/>
      <c r="Q574" s="102"/>
      <c r="R574" s="102"/>
    </row>
    <row r="575" spans="2:18" x14ac:dyDescent="0.35">
      <c r="B575" s="102"/>
      <c r="C575" s="102"/>
      <c r="D575" s="102"/>
      <c r="E575" s="102"/>
      <c r="F575" s="102"/>
      <c r="G575" s="102"/>
      <c r="H575" s="102"/>
      <c r="I575" s="102"/>
      <c r="J575" s="102"/>
      <c r="K575" s="102"/>
      <c r="L575" s="102"/>
      <c r="M575" s="102"/>
      <c r="N575" s="104"/>
      <c r="O575" s="104"/>
      <c r="P575" s="102"/>
      <c r="Q575" s="102"/>
      <c r="R575" s="102"/>
    </row>
    <row r="576" spans="2:18" x14ac:dyDescent="0.35">
      <c r="B576" s="102"/>
      <c r="C576" s="102"/>
      <c r="D576" s="102"/>
      <c r="E576" s="102"/>
      <c r="F576" s="102"/>
      <c r="G576" s="102"/>
      <c r="H576" s="102"/>
      <c r="I576" s="102"/>
      <c r="J576" s="102"/>
      <c r="K576" s="102"/>
      <c r="L576" s="102"/>
      <c r="M576" s="102"/>
      <c r="N576" s="104"/>
      <c r="O576" s="104"/>
      <c r="P576" s="102"/>
      <c r="Q576" s="102"/>
      <c r="R576" s="102"/>
    </row>
    <row r="577" spans="2:18" x14ac:dyDescent="0.35">
      <c r="B577" s="102"/>
      <c r="C577" s="102"/>
      <c r="D577" s="102"/>
      <c r="E577" s="102"/>
      <c r="F577" s="102"/>
      <c r="G577" s="102"/>
      <c r="H577" s="102"/>
      <c r="I577" s="102"/>
      <c r="J577" s="102"/>
      <c r="K577" s="102"/>
      <c r="L577" s="102"/>
      <c r="M577" s="102"/>
      <c r="N577" s="104"/>
      <c r="O577" s="104"/>
      <c r="P577" s="102"/>
      <c r="Q577" s="102"/>
      <c r="R577" s="102"/>
    </row>
    <row r="578" spans="2:18" x14ac:dyDescent="0.35">
      <c r="B578" s="102"/>
      <c r="C578" s="102"/>
      <c r="D578" s="102"/>
      <c r="E578" s="102"/>
      <c r="F578" s="102"/>
      <c r="G578" s="102"/>
      <c r="H578" s="102"/>
      <c r="I578" s="102"/>
      <c r="J578" s="102"/>
      <c r="K578" s="102"/>
      <c r="L578" s="102"/>
      <c r="M578" s="102"/>
      <c r="N578" s="104"/>
      <c r="O578" s="104"/>
      <c r="P578" s="102"/>
      <c r="Q578" s="102"/>
      <c r="R578" s="102"/>
    </row>
    <row r="579" spans="2:18" x14ac:dyDescent="0.35">
      <c r="B579" s="102"/>
      <c r="C579" s="102"/>
      <c r="D579" s="102"/>
      <c r="E579" s="102"/>
      <c r="F579" s="102"/>
      <c r="G579" s="102"/>
      <c r="H579" s="102"/>
      <c r="I579" s="102"/>
      <c r="J579" s="102"/>
      <c r="K579" s="102"/>
      <c r="L579" s="102"/>
      <c r="M579" s="102"/>
      <c r="N579" s="104"/>
      <c r="O579" s="104"/>
      <c r="P579" s="102"/>
      <c r="Q579" s="102"/>
      <c r="R579" s="102"/>
    </row>
    <row r="580" spans="2:18" x14ac:dyDescent="0.35">
      <c r="B580" s="102"/>
      <c r="C580" s="102"/>
      <c r="D580" s="102"/>
      <c r="E580" s="102"/>
      <c r="F580" s="102"/>
      <c r="G580" s="102"/>
      <c r="H580" s="102"/>
      <c r="I580" s="102"/>
      <c r="J580" s="102"/>
      <c r="K580" s="102"/>
      <c r="L580" s="102"/>
      <c r="M580" s="102"/>
      <c r="N580" s="104"/>
      <c r="O580" s="104"/>
      <c r="P580" s="102"/>
      <c r="Q580" s="102"/>
      <c r="R580" s="102"/>
    </row>
    <row r="581" spans="2:18" x14ac:dyDescent="0.35">
      <c r="B581" s="102"/>
      <c r="C581" s="102"/>
      <c r="D581" s="102"/>
      <c r="E581" s="102"/>
      <c r="F581" s="102"/>
      <c r="G581" s="102"/>
      <c r="H581" s="102"/>
      <c r="I581" s="102"/>
      <c r="J581" s="102"/>
      <c r="K581" s="102"/>
      <c r="L581" s="102"/>
      <c r="M581" s="102"/>
      <c r="N581" s="104"/>
      <c r="O581" s="104"/>
      <c r="P581" s="102"/>
      <c r="Q581" s="102"/>
      <c r="R581" s="102"/>
    </row>
    <row r="582" spans="2:18" x14ac:dyDescent="0.35">
      <c r="B582" s="102"/>
      <c r="C582" s="102"/>
      <c r="D582" s="102"/>
      <c r="E582" s="102"/>
      <c r="F582" s="102"/>
      <c r="G582" s="102"/>
      <c r="H582" s="102"/>
      <c r="I582" s="102"/>
      <c r="J582" s="102"/>
      <c r="K582" s="102"/>
      <c r="L582" s="102"/>
      <c r="M582" s="102"/>
      <c r="N582" s="104"/>
      <c r="O582" s="104"/>
      <c r="P582" s="102"/>
      <c r="Q582" s="102"/>
      <c r="R582" s="102"/>
    </row>
    <row r="583" spans="2:18" x14ac:dyDescent="0.35">
      <c r="B583" s="102"/>
      <c r="C583" s="102"/>
      <c r="D583" s="102"/>
      <c r="E583" s="102"/>
      <c r="F583" s="102"/>
      <c r="G583" s="102"/>
      <c r="H583" s="102"/>
      <c r="I583" s="102"/>
      <c r="J583" s="102"/>
      <c r="K583" s="102"/>
      <c r="L583" s="102"/>
      <c r="M583" s="102"/>
      <c r="N583" s="104"/>
      <c r="O583" s="104"/>
      <c r="P583" s="102"/>
      <c r="Q583" s="102"/>
      <c r="R583" s="102"/>
    </row>
    <row r="584" spans="2:18" x14ac:dyDescent="0.35">
      <c r="B584" s="102"/>
      <c r="C584" s="102"/>
      <c r="D584" s="102"/>
      <c r="E584" s="102"/>
      <c r="F584" s="102"/>
      <c r="G584" s="102"/>
      <c r="H584" s="102"/>
      <c r="I584" s="102"/>
      <c r="J584" s="102"/>
      <c r="K584" s="102"/>
      <c r="L584" s="102"/>
      <c r="M584" s="102"/>
      <c r="N584" s="104"/>
      <c r="O584" s="104"/>
      <c r="P584" s="102"/>
      <c r="Q584" s="102"/>
      <c r="R584" s="102"/>
    </row>
    <row r="585" spans="2:18" x14ac:dyDescent="0.35">
      <c r="B585" s="102"/>
      <c r="C585" s="102"/>
      <c r="D585" s="102"/>
      <c r="E585" s="102"/>
      <c r="F585" s="102"/>
      <c r="G585" s="102"/>
      <c r="H585" s="102"/>
      <c r="I585" s="102"/>
      <c r="J585" s="102"/>
      <c r="K585" s="102"/>
      <c r="L585" s="102"/>
      <c r="M585" s="102"/>
      <c r="N585" s="104"/>
      <c r="O585" s="104"/>
      <c r="P585" s="102"/>
      <c r="Q585" s="102"/>
      <c r="R585" s="102"/>
    </row>
    <row r="586" spans="2:18" x14ac:dyDescent="0.35">
      <c r="B586" s="102"/>
      <c r="C586" s="102"/>
      <c r="D586" s="102"/>
      <c r="E586" s="102"/>
      <c r="F586" s="102"/>
      <c r="G586" s="102"/>
      <c r="H586" s="102"/>
      <c r="I586" s="102"/>
      <c r="J586" s="102"/>
      <c r="K586" s="102"/>
      <c r="L586" s="102"/>
      <c r="M586" s="102"/>
      <c r="N586" s="104"/>
      <c r="O586" s="104"/>
      <c r="P586" s="102"/>
      <c r="Q586" s="102"/>
      <c r="R586" s="102"/>
    </row>
    <row r="587" spans="2:18" x14ac:dyDescent="0.35">
      <c r="B587" s="102"/>
      <c r="C587" s="102"/>
      <c r="D587" s="102"/>
      <c r="E587" s="102"/>
      <c r="F587" s="102"/>
      <c r="G587" s="102"/>
      <c r="H587" s="102"/>
      <c r="I587" s="102"/>
      <c r="J587" s="102"/>
      <c r="K587" s="102"/>
      <c r="L587" s="102"/>
      <c r="M587" s="102"/>
      <c r="N587" s="104"/>
      <c r="O587" s="104"/>
      <c r="P587" s="102"/>
      <c r="Q587" s="102"/>
      <c r="R587" s="102"/>
    </row>
    <row r="588" spans="2:18" x14ac:dyDescent="0.35">
      <c r="B588" s="102"/>
      <c r="C588" s="102"/>
      <c r="D588" s="102"/>
      <c r="E588" s="102"/>
      <c r="F588" s="102"/>
      <c r="G588" s="102"/>
      <c r="H588" s="102"/>
      <c r="I588" s="102"/>
      <c r="J588" s="102"/>
      <c r="K588" s="102"/>
      <c r="L588" s="102"/>
      <c r="M588" s="102"/>
      <c r="N588" s="104"/>
      <c r="O588" s="104"/>
      <c r="P588" s="102"/>
      <c r="Q588" s="102"/>
      <c r="R588" s="102"/>
    </row>
    <row r="589" spans="2:18" x14ac:dyDescent="0.35">
      <c r="B589" s="102"/>
      <c r="C589" s="102"/>
      <c r="D589" s="102"/>
      <c r="E589" s="102"/>
      <c r="F589" s="102"/>
      <c r="G589" s="102"/>
      <c r="H589" s="102"/>
      <c r="I589" s="102"/>
      <c r="J589" s="102"/>
      <c r="K589" s="102"/>
      <c r="L589" s="102"/>
      <c r="M589" s="102"/>
      <c r="N589" s="104"/>
      <c r="O589" s="104"/>
      <c r="P589" s="102"/>
      <c r="Q589" s="102"/>
      <c r="R589" s="102"/>
    </row>
    <row r="590" spans="2:18" x14ac:dyDescent="0.35">
      <c r="B590" s="102"/>
      <c r="C590" s="102"/>
      <c r="D590" s="102"/>
      <c r="E590" s="102"/>
      <c r="F590" s="102"/>
      <c r="G590" s="102"/>
      <c r="H590" s="102"/>
      <c r="I590" s="102"/>
      <c r="J590" s="102"/>
      <c r="K590" s="102"/>
      <c r="L590" s="102"/>
      <c r="M590" s="102"/>
      <c r="N590" s="104"/>
      <c r="O590" s="104"/>
      <c r="P590" s="102"/>
      <c r="Q590" s="102"/>
      <c r="R590" s="102"/>
    </row>
    <row r="591" spans="2:18" x14ac:dyDescent="0.35">
      <c r="B591" s="102"/>
      <c r="C591" s="102"/>
      <c r="D591" s="102"/>
      <c r="E591" s="102"/>
      <c r="F591" s="102"/>
      <c r="G591" s="102"/>
      <c r="H591" s="102"/>
      <c r="I591" s="102"/>
      <c r="J591" s="102"/>
      <c r="K591" s="102"/>
      <c r="L591" s="102"/>
      <c r="M591" s="102"/>
      <c r="N591" s="104"/>
      <c r="O591" s="104"/>
      <c r="P591" s="102"/>
      <c r="Q591" s="102"/>
      <c r="R591" s="102"/>
    </row>
    <row r="592" spans="2:18" x14ac:dyDescent="0.35">
      <c r="B592" s="102"/>
      <c r="C592" s="102"/>
      <c r="D592" s="102"/>
      <c r="E592" s="102"/>
      <c r="F592" s="102"/>
      <c r="G592" s="102"/>
      <c r="H592" s="102"/>
      <c r="I592" s="102"/>
      <c r="J592" s="102"/>
      <c r="K592" s="102"/>
      <c r="L592" s="102"/>
      <c r="M592" s="102"/>
      <c r="N592" s="104"/>
      <c r="O592" s="104"/>
      <c r="P592" s="102"/>
      <c r="Q592" s="102"/>
      <c r="R592" s="102"/>
    </row>
    <row r="593" spans="2:18" x14ac:dyDescent="0.35">
      <c r="B593" s="102"/>
      <c r="C593" s="102"/>
      <c r="D593" s="102"/>
      <c r="E593" s="102"/>
      <c r="F593" s="102"/>
      <c r="G593" s="102"/>
      <c r="H593" s="102"/>
      <c r="I593" s="102"/>
      <c r="J593" s="102"/>
      <c r="K593" s="102"/>
      <c r="L593" s="102"/>
      <c r="M593" s="102"/>
      <c r="N593" s="104"/>
      <c r="O593" s="104"/>
      <c r="P593" s="102"/>
      <c r="Q593" s="102"/>
      <c r="R593" s="102"/>
    </row>
    <row r="594" spans="2:18" x14ac:dyDescent="0.35">
      <c r="B594" s="102"/>
      <c r="C594" s="102"/>
      <c r="D594" s="102"/>
      <c r="E594" s="102"/>
      <c r="F594" s="102"/>
      <c r="G594" s="102"/>
      <c r="H594" s="102"/>
      <c r="I594" s="102"/>
      <c r="J594" s="102"/>
      <c r="K594" s="102"/>
      <c r="L594" s="102"/>
      <c r="M594" s="102"/>
      <c r="N594" s="104"/>
      <c r="O594" s="104"/>
      <c r="P594" s="102"/>
      <c r="Q594" s="102"/>
      <c r="R594" s="102"/>
    </row>
    <row r="595" spans="2:18" x14ac:dyDescent="0.35">
      <c r="B595" s="102"/>
      <c r="C595" s="102"/>
      <c r="D595" s="102"/>
      <c r="E595" s="102"/>
      <c r="F595" s="102"/>
      <c r="G595" s="102"/>
      <c r="H595" s="102"/>
      <c r="I595" s="102"/>
      <c r="J595" s="102"/>
      <c r="K595" s="102"/>
      <c r="L595" s="102"/>
      <c r="M595" s="102"/>
      <c r="N595" s="104"/>
      <c r="O595" s="104"/>
      <c r="P595" s="102"/>
      <c r="Q595" s="102"/>
      <c r="R595" s="102"/>
    </row>
    <row r="596" spans="2:18" x14ac:dyDescent="0.35">
      <c r="B596" s="102"/>
      <c r="C596" s="102"/>
      <c r="D596" s="102"/>
      <c r="E596" s="102"/>
      <c r="F596" s="102"/>
      <c r="G596" s="102"/>
      <c r="H596" s="102"/>
      <c r="I596" s="102"/>
      <c r="J596" s="102"/>
      <c r="K596" s="102"/>
      <c r="L596" s="102"/>
      <c r="M596" s="102"/>
      <c r="N596" s="104"/>
      <c r="O596" s="104"/>
      <c r="P596" s="102"/>
      <c r="Q596" s="102"/>
      <c r="R596" s="102"/>
    </row>
    <row r="597" spans="2:18" x14ac:dyDescent="0.35">
      <c r="B597" s="102"/>
      <c r="C597" s="102"/>
      <c r="D597" s="102"/>
      <c r="E597" s="102"/>
      <c r="F597" s="102"/>
      <c r="G597" s="102"/>
      <c r="H597" s="102"/>
      <c r="I597" s="102"/>
      <c r="J597" s="102"/>
      <c r="K597" s="102"/>
      <c r="L597" s="102"/>
      <c r="M597" s="102"/>
      <c r="N597" s="104"/>
      <c r="O597" s="104"/>
      <c r="P597" s="102"/>
      <c r="Q597" s="102"/>
      <c r="R597" s="102"/>
    </row>
    <row r="598" spans="2:18" x14ac:dyDescent="0.35">
      <c r="B598" s="102"/>
      <c r="C598" s="102"/>
      <c r="D598" s="102"/>
      <c r="E598" s="102"/>
      <c r="F598" s="102"/>
      <c r="G598" s="102"/>
      <c r="H598" s="102"/>
      <c r="I598" s="102"/>
      <c r="J598" s="102"/>
      <c r="K598" s="102"/>
      <c r="L598" s="102"/>
      <c r="M598" s="102"/>
      <c r="N598" s="104"/>
      <c r="O598" s="104"/>
      <c r="P598" s="102"/>
      <c r="Q598" s="102"/>
      <c r="R598" s="102"/>
    </row>
    <row r="599" spans="2:18" x14ac:dyDescent="0.35">
      <c r="B599" s="102"/>
      <c r="C599" s="102"/>
      <c r="D599" s="102"/>
      <c r="E599" s="102"/>
      <c r="F599" s="102"/>
      <c r="G599" s="102"/>
      <c r="H599" s="102"/>
      <c r="I599" s="102"/>
      <c r="J599" s="102"/>
      <c r="K599" s="102"/>
      <c r="L599" s="102"/>
      <c r="M599" s="102"/>
      <c r="N599" s="104"/>
      <c r="O599" s="104"/>
      <c r="P599" s="102"/>
      <c r="Q599" s="102"/>
      <c r="R599" s="102"/>
    </row>
    <row r="600" spans="2:18" x14ac:dyDescent="0.35">
      <c r="B600" s="102"/>
      <c r="C600" s="102"/>
      <c r="D600" s="102"/>
      <c r="E600" s="102"/>
      <c r="F600" s="102"/>
      <c r="G600" s="102"/>
      <c r="H600" s="102"/>
      <c r="I600" s="102"/>
      <c r="J600" s="102"/>
      <c r="K600" s="102"/>
      <c r="L600" s="102"/>
      <c r="M600" s="102"/>
      <c r="N600" s="104"/>
      <c r="O600" s="104"/>
      <c r="P600" s="102"/>
      <c r="Q600" s="102"/>
      <c r="R600" s="102"/>
    </row>
    <row r="601" spans="2:18" x14ac:dyDescent="0.35">
      <c r="B601" s="102"/>
      <c r="C601" s="102"/>
      <c r="D601" s="102"/>
      <c r="E601" s="102"/>
      <c r="F601" s="102"/>
      <c r="G601" s="102"/>
      <c r="H601" s="102"/>
      <c r="I601" s="102"/>
      <c r="J601" s="102"/>
      <c r="K601" s="102"/>
      <c r="L601" s="102"/>
      <c r="M601" s="102"/>
      <c r="N601" s="104"/>
      <c r="O601" s="104"/>
      <c r="P601" s="102"/>
      <c r="Q601" s="102"/>
      <c r="R601" s="102"/>
    </row>
    <row r="602" spans="2:18" x14ac:dyDescent="0.35">
      <c r="B602" s="102"/>
      <c r="C602" s="102"/>
      <c r="D602" s="102"/>
      <c r="E602" s="102"/>
      <c r="F602" s="102"/>
      <c r="G602" s="102"/>
      <c r="H602" s="102"/>
      <c r="I602" s="102"/>
      <c r="J602" s="102"/>
      <c r="K602" s="102"/>
      <c r="L602" s="102"/>
      <c r="M602" s="102"/>
      <c r="N602" s="104"/>
      <c r="O602" s="104"/>
      <c r="P602" s="102"/>
      <c r="Q602" s="102"/>
      <c r="R602" s="102"/>
    </row>
    <row r="603" spans="2:18" x14ac:dyDescent="0.35">
      <c r="B603" s="102"/>
      <c r="C603" s="102"/>
      <c r="D603" s="102"/>
      <c r="E603" s="102"/>
      <c r="F603" s="102"/>
      <c r="G603" s="102"/>
      <c r="H603" s="102"/>
      <c r="I603" s="102"/>
      <c r="J603" s="102"/>
      <c r="K603" s="102"/>
      <c r="L603" s="102"/>
      <c r="M603" s="102"/>
      <c r="N603" s="104"/>
      <c r="O603" s="104"/>
      <c r="P603" s="102"/>
      <c r="Q603" s="102"/>
      <c r="R603" s="102"/>
    </row>
    <row r="604" spans="2:18" x14ac:dyDescent="0.35">
      <c r="B604" s="102"/>
      <c r="C604" s="102"/>
      <c r="D604" s="102"/>
      <c r="E604" s="102"/>
      <c r="F604" s="102"/>
      <c r="G604" s="102"/>
      <c r="H604" s="102"/>
      <c r="I604" s="102"/>
      <c r="J604" s="102"/>
      <c r="K604" s="102"/>
      <c r="L604" s="102"/>
      <c r="M604" s="102"/>
      <c r="N604" s="104"/>
      <c r="O604" s="104"/>
      <c r="P604" s="102"/>
      <c r="Q604" s="102"/>
      <c r="R604" s="102"/>
    </row>
    <row r="605" spans="2:18" x14ac:dyDescent="0.35">
      <c r="B605" s="102"/>
      <c r="C605" s="102"/>
      <c r="D605" s="102"/>
      <c r="E605" s="102"/>
      <c r="F605" s="102"/>
      <c r="G605" s="102"/>
      <c r="H605" s="102"/>
      <c r="I605" s="102"/>
      <c r="J605" s="102"/>
      <c r="K605" s="102"/>
      <c r="L605" s="102"/>
      <c r="M605" s="102"/>
      <c r="N605" s="104"/>
      <c r="O605" s="104"/>
      <c r="P605" s="102"/>
      <c r="Q605" s="102"/>
      <c r="R605" s="102"/>
    </row>
    <row r="606" spans="2:18" x14ac:dyDescent="0.35">
      <c r="B606" s="102"/>
      <c r="C606" s="102"/>
      <c r="D606" s="102"/>
      <c r="E606" s="102"/>
      <c r="F606" s="102"/>
      <c r="G606" s="102"/>
      <c r="H606" s="102"/>
      <c r="I606" s="102"/>
      <c r="J606" s="102"/>
      <c r="K606" s="102"/>
      <c r="L606" s="102"/>
      <c r="M606" s="102"/>
      <c r="N606" s="104"/>
      <c r="O606" s="104"/>
      <c r="P606" s="102"/>
      <c r="Q606" s="102"/>
      <c r="R606" s="102"/>
    </row>
    <row r="607" spans="2:18" x14ac:dyDescent="0.35">
      <c r="B607" s="102"/>
      <c r="C607" s="102"/>
      <c r="D607" s="102"/>
      <c r="E607" s="102"/>
      <c r="F607" s="102"/>
      <c r="G607" s="102"/>
      <c r="H607" s="102"/>
      <c r="I607" s="102"/>
      <c r="J607" s="102"/>
      <c r="K607" s="102"/>
      <c r="L607" s="102"/>
      <c r="M607" s="102"/>
      <c r="N607" s="104"/>
      <c r="O607" s="104"/>
      <c r="P607" s="102"/>
      <c r="Q607" s="102"/>
      <c r="R607" s="102"/>
    </row>
    <row r="608" spans="2:18" x14ac:dyDescent="0.35">
      <c r="B608" s="102"/>
      <c r="C608" s="102"/>
      <c r="D608" s="102"/>
      <c r="E608" s="102"/>
      <c r="F608" s="102"/>
      <c r="G608" s="102"/>
      <c r="H608" s="102"/>
      <c r="I608" s="102"/>
      <c r="J608" s="102"/>
      <c r="K608" s="102"/>
      <c r="L608" s="102"/>
      <c r="M608" s="102"/>
      <c r="N608" s="104"/>
      <c r="O608" s="104"/>
      <c r="P608" s="102"/>
      <c r="Q608" s="102"/>
      <c r="R608" s="102"/>
    </row>
    <row r="609" spans="2:18" x14ac:dyDescent="0.35">
      <c r="B609" s="102"/>
      <c r="C609" s="102"/>
      <c r="D609" s="102"/>
      <c r="E609" s="102"/>
      <c r="F609" s="102"/>
      <c r="G609" s="102"/>
      <c r="H609" s="102"/>
      <c r="I609" s="102"/>
      <c r="J609" s="102"/>
      <c r="K609" s="102"/>
      <c r="L609" s="102"/>
      <c r="M609" s="102"/>
      <c r="N609" s="104"/>
      <c r="O609" s="104"/>
      <c r="P609" s="102"/>
      <c r="Q609" s="102"/>
      <c r="R609" s="102"/>
    </row>
    <row r="610" spans="2:18" x14ac:dyDescent="0.35">
      <c r="B610" s="102"/>
      <c r="C610" s="102"/>
      <c r="D610" s="102"/>
      <c r="E610" s="102"/>
      <c r="F610" s="102"/>
      <c r="G610" s="102"/>
      <c r="H610" s="102"/>
      <c r="I610" s="102"/>
      <c r="J610" s="102"/>
      <c r="K610" s="102"/>
      <c r="L610" s="102"/>
      <c r="M610" s="102"/>
      <c r="N610" s="104"/>
      <c r="O610" s="104"/>
      <c r="P610" s="102"/>
      <c r="Q610" s="102"/>
      <c r="R610" s="102"/>
    </row>
    <row r="611" spans="2:18" x14ac:dyDescent="0.35">
      <c r="B611" s="102"/>
      <c r="C611" s="102"/>
      <c r="D611" s="102"/>
      <c r="E611" s="102"/>
      <c r="F611" s="102"/>
      <c r="G611" s="102"/>
      <c r="H611" s="102"/>
      <c r="I611" s="102"/>
      <c r="J611" s="102"/>
      <c r="K611" s="102"/>
      <c r="L611" s="102"/>
      <c r="M611" s="102"/>
      <c r="N611" s="104"/>
      <c r="O611" s="104"/>
      <c r="P611" s="102"/>
      <c r="Q611" s="102"/>
      <c r="R611" s="102"/>
    </row>
    <row r="612" spans="2:18" x14ac:dyDescent="0.35">
      <c r="B612" s="102"/>
      <c r="C612" s="102"/>
      <c r="D612" s="102"/>
      <c r="E612" s="102"/>
      <c r="F612" s="102"/>
      <c r="G612" s="102"/>
      <c r="H612" s="102"/>
      <c r="I612" s="102"/>
      <c r="J612" s="102"/>
      <c r="K612" s="102"/>
      <c r="L612" s="102"/>
      <c r="M612" s="102"/>
      <c r="N612" s="104"/>
      <c r="O612" s="104"/>
      <c r="P612" s="102"/>
      <c r="Q612" s="102"/>
      <c r="R612" s="102"/>
    </row>
    <row r="613" spans="2:18" x14ac:dyDescent="0.35">
      <c r="B613" s="102"/>
      <c r="C613" s="102"/>
      <c r="D613" s="102"/>
      <c r="E613" s="102"/>
      <c r="F613" s="102"/>
      <c r="G613" s="102"/>
      <c r="H613" s="102"/>
      <c r="I613" s="102"/>
      <c r="J613" s="102"/>
      <c r="K613" s="102"/>
      <c r="L613" s="102"/>
      <c r="M613" s="102"/>
      <c r="N613" s="104"/>
      <c r="O613" s="104"/>
      <c r="P613" s="102"/>
      <c r="Q613" s="102"/>
      <c r="R613" s="102"/>
    </row>
    <row r="614" spans="2:18" x14ac:dyDescent="0.35">
      <c r="B614" s="102"/>
      <c r="C614" s="102"/>
      <c r="D614" s="102"/>
      <c r="E614" s="102"/>
      <c r="F614" s="102"/>
      <c r="G614" s="102"/>
      <c r="H614" s="102"/>
      <c r="I614" s="102"/>
      <c r="J614" s="102"/>
      <c r="K614" s="102"/>
      <c r="L614" s="102"/>
      <c r="M614" s="102"/>
      <c r="N614" s="104"/>
      <c r="O614" s="104"/>
      <c r="P614" s="102"/>
      <c r="Q614" s="102"/>
      <c r="R614" s="102"/>
    </row>
    <row r="615" spans="2:18" x14ac:dyDescent="0.35">
      <c r="B615" s="102"/>
      <c r="C615" s="102"/>
      <c r="D615" s="102"/>
      <c r="E615" s="102"/>
      <c r="F615" s="102"/>
      <c r="G615" s="102"/>
      <c r="H615" s="102"/>
      <c r="I615" s="102"/>
      <c r="J615" s="102"/>
      <c r="K615" s="102"/>
      <c r="L615" s="102"/>
      <c r="M615" s="102"/>
      <c r="N615" s="104"/>
      <c r="O615" s="104"/>
      <c r="P615" s="102"/>
      <c r="Q615" s="102"/>
      <c r="R615" s="102"/>
    </row>
    <row r="616" spans="2:18" x14ac:dyDescent="0.35">
      <c r="B616" s="102"/>
      <c r="C616" s="102"/>
      <c r="D616" s="102"/>
      <c r="E616" s="102"/>
      <c r="F616" s="102"/>
      <c r="G616" s="102"/>
      <c r="H616" s="102"/>
      <c r="I616" s="102"/>
      <c r="J616" s="102"/>
      <c r="K616" s="102"/>
      <c r="L616" s="102"/>
      <c r="M616" s="102"/>
      <c r="N616" s="104"/>
      <c r="O616" s="104"/>
      <c r="P616" s="102"/>
      <c r="Q616" s="102"/>
      <c r="R616" s="102"/>
    </row>
    <row r="617" spans="2:18" x14ac:dyDescent="0.35">
      <c r="B617" s="102"/>
      <c r="C617" s="102"/>
      <c r="D617" s="102"/>
      <c r="E617" s="102"/>
      <c r="F617" s="102"/>
      <c r="G617" s="102"/>
      <c r="H617" s="102"/>
      <c r="I617" s="102"/>
      <c r="J617" s="102"/>
      <c r="K617" s="102"/>
      <c r="L617" s="102"/>
      <c r="M617" s="102"/>
      <c r="N617" s="104"/>
      <c r="O617" s="104"/>
      <c r="P617" s="102"/>
      <c r="Q617" s="102"/>
      <c r="R617" s="102"/>
    </row>
    <row r="618" spans="2:18" x14ac:dyDescent="0.35">
      <c r="B618" s="102"/>
      <c r="C618" s="102"/>
      <c r="D618" s="102"/>
      <c r="E618" s="102"/>
      <c r="F618" s="102"/>
      <c r="G618" s="102"/>
      <c r="H618" s="102"/>
      <c r="I618" s="102"/>
      <c r="J618" s="102"/>
      <c r="K618" s="102"/>
      <c r="L618" s="102"/>
      <c r="M618" s="102"/>
      <c r="N618" s="104"/>
      <c r="O618" s="104"/>
      <c r="P618" s="102"/>
      <c r="Q618" s="102"/>
      <c r="R618" s="102"/>
    </row>
    <row r="619" spans="2:18" x14ac:dyDescent="0.35">
      <c r="B619" s="102"/>
      <c r="C619" s="102"/>
      <c r="D619" s="102"/>
      <c r="E619" s="102"/>
      <c r="F619" s="102"/>
      <c r="G619" s="102"/>
      <c r="H619" s="102"/>
      <c r="I619" s="102"/>
      <c r="J619" s="102"/>
      <c r="K619" s="102"/>
      <c r="L619" s="102"/>
      <c r="M619" s="102"/>
      <c r="N619" s="104"/>
      <c r="O619" s="104"/>
      <c r="P619" s="102"/>
      <c r="Q619" s="102"/>
      <c r="R619" s="102"/>
    </row>
    <row r="620" spans="2:18" x14ac:dyDescent="0.35">
      <c r="B620" s="102"/>
      <c r="C620" s="102"/>
      <c r="D620" s="102"/>
      <c r="E620" s="102"/>
      <c r="F620" s="102"/>
      <c r="G620" s="102"/>
      <c r="H620" s="102"/>
      <c r="I620" s="102"/>
      <c r="J620" s="102"/>
      <c r="K620" s="102"/>
      <c r="L620" s="102"/>
      <c r="M620" s="102"/>
      <c r="N620" s="104"/>
      <c r="O620" s="104"/>
      <c r="P620" s="102"/>
      <c r="Q620" s="102"/>
      <c r="R620" s="102"/>
    </row>
    <row r="621" spans="2:18" x14ac:dyDescent="0.35">
      <c r="B621" s="102"/>
      <c r="C621" s="102"/>
      <c r="D621" s="102"/>
      <c r="E621" s="102"/>
      <c r="F621" s="102"/>
      <c r="G621" s="102"/>
      <c r="H621" s="102"/>
      <c r="I621" s="102"/>
      <c r="J621" s="102"/>
      <c r="K621" s="102"/>
      <c r="L621" s="102"/>
      <c r="M621" s="102"/>
      <c r="N621" s="104"/>
      <c r="O621" s="104"/>
      <c r="P621" s="102"/>
      <c r="Q621" s="102"/>
      <c r="R621" s="102"/>
    </row>
    <row r="622" spans="2:18" x14ac:dyDescent="0.35">
      <c r="B622" s="102"/>
      <c r="C622" s="102"/>
      <c r="D622" s="102"/>
      <c r="E622" s="102"/>
      <c r="F622" s="102"/>
      <c r="G622" s="102"/>
      <c r="H622" s="102"/>
      <c r="I622" s="102"/>
      <c r="J622" s="102"/>
      <c r="K622" s="102"/>
      <c r="L622" s="102"/>
      <c r="M622" s="102"/>
      <c r="N622" s="104"/>
      <c r="O622" s="104"/>
      <c r="P622" s="102"/>
      <c r="Q622" s="102"/>
      <c r="R622" s="102"/>
    </row>
    <row r="623" spans="2:18" x14ac:dyDescent="0.35">
      <c r="B623" s="102"/>
      <c r="C623" s="102"/>
      <c r="D623" s="102"/>
      <c r="E623" s="102"/>
      <c r="F623" s="102"/>
      <c r="G623" s="102"/>
      <c r="H623" s="102"/>
      <c r="I623" s="102"/>
      <c r="J623" s="102"/>
      <c r="K623" s="102"/>
      <c r="L623" s="102"/>
      <c r="M623" s="102"/>
      <c r="N623" s="104"/>
      <c r="O623" s="104"/>
      <c r="P623" s="102"/>
      <c r="Q623" s="102"/>
      <c r="R623" s="102"/>
    </row>
    <row r="624" spans="2:18" x14ac:dyDescent="0.35">
      <c r="B624" s="102"/>
      <c r="C624" s="102"/>
      <c r="D624" s="102"/>
      <c r="E624" s="102"/>
      <c r="F624" s="102"/>
      <c r="G624" s="102"/>
      <c r="H624" s="102"/>
      <c r="I624" s="102"/>
      <c r="J624" s="102"/>
      <c r="K624" s="102"/>
      <c r="L624" s="102"/>
      <c r="M624" s="102"/>
      <c r="N624" s="104"/>
      <c r="O624" s="104"/>
      <c r="P624" s="102"/>
      <c r="Q624" s="102"/>
      <c r="R624" s="102"/>
    </row>
    <row r="625" spans="2:18" x14ac:dyDescent="0.35">
      <c r="B625" s="102"/>
      <c r="C625" s="102"/>
      <c r="D625" s="102"/>
      <c r="E625" s="102"/>
      <c r="F625" s="102"/>
      <c r="G625" s="102"/>
      <c r="H625" s="102"/>
      <c r="I625" s="102"/>
      <c r="J625" s="102"/>
      <c r="K625" s="102"/>
      <c r="L625" s="102"/>
      <c r="M625" s="102"/>
      <c r="N625" s="104"/>
      <c r="O625" s="104"/>
      <c r="P625" s="102"/>
      <c r="Q625" s="102"/>
      <c r="R625" s="102"/>
    </row>
    <row r="626" spans="2:18" x14ac:dyDescent="0.35">
      <c r="B626" s="102"/>
      <c r="C626" s="102"/>
      <c r="D626" s="102"/>
      <c r="E626" s="102"/>
      <c r="F626" s="102"/>
      <c r="G626" s="102"/>
      <c r="H626" s="102"/>
      <c r="I626" s="102"/>
      <c r="J626" s="102"/>
      <c r="K626" s="102"/>
      <c r="L626" s="102"/>
      <c r="M626" s="102"/>
      <c r="N626" s="104"/>
      <c r="O626" s="104"/>
      <c r="P626" s="102"/>
      <c r="Q626" s="102"/>
      <c r="R626" s="102"/>
    </row>
    <row r="627" spans="2:18" x14ac:dyDescent="0.35">
      <c r="B627" s="102"/>
      <c r="C627" s="102"/>
      <c r="D627" s="102"/>
      <c r="E627" s="102"/>
      <c r="F627" s="102"/>
      <c r="G627" s="102"/>
      <c r="H627" s="102"/>
      <c r="I627" s="102"/>
      <c r="J627" s="102"/>
      <c r="K627" s="102"/>
      <c r="L627" s="102"/>
      <c r="M627" s="102"/>
      <c r="N627" s="104"/>
      <c r="O627" s="104"/>
      <c r="P627" s="102"/>
      <c r="Q627" s="102"/>
      <c r="R627" s="102"/>
    </row>
    <row r="628" spans="2:18" x14ac:dyDescent="0.35">
      <c r="B628" s="102"/>
      <c r="C628" s="102"/>
      <c r="D628" s="102"/>
      <c r="E628" s="102"/>
      <c r="F628" s="102"/>
      <c r="G628" s="102"/>
      <c r="H628" s="102"/>
      <c r="I628" s="102"/>
      <c r="J628" s="102"/>
      <c r="K628" s="102"/>
      <c r="L628" s="102"/>
      <c r="M628" s="102"/>
      <c r="N628" s="104"/>
      <c r="O628" s="104"/>
      <c r="P628" s="102"/>
      <c r="Q628" s="102"/>
      <c r="R628" s="102"/>
    </row>
    <row r="629" spans="2:18" x14ac:dyDescent="0.35">
      <c r="B629" s="102"/>
      <c r="C629" s="102"/>
      <c r="D629" s="102"/>
      <c r="E629" s="102"/>
      <c r="F629" s="102"/>
      <c r="G629" s="102"/>
      <c r="H629" s="102"/>
      <c r="I629" s="102"/>
      <c r="J629" s="102"/>
      <c r="K629" s="102"/>
      <c r="L629" s="102"/>
      <c r="M629" s="102"/>
      <c r="N629" s="104"/>
      <c r="O629" s="104"/>
      <c r="P629" s="102"/>
      <c r="Q629" s="102"/>
      <c r="R629" s="102"/>
    </row>
    <row r="630" spans="2:18" x14ac:dyDescent="0.35">
      <c r="B630" s="102"/>
      <c r="C630" s="102"/>
      <c r="D630" s="102"/>
      <c r="E630" s="102"/>
      <c r="F630" s="102"/>
      <c r="G630" s="102"/>
      <c r="H630" s="102"/>
      <c r="I630" s="102"/>
      <c r="J630" s="102"/>
      <c r="K630" s="102"/>
      <c r="L630" s="102"/>
      <c r="M630" s="102"/>
      <c r="N630" s="104"/>
      <c r="O630" s="104"/>
      <c r="P630" s="102"/>
      <c r="Q630" s="102"/>
      <c r="R630" s="102"/>
    </row>
    <row r="631" spans="2:18" x14ac:dyDescent="0.35">
      <c r="B631" s="102"/>
      <c r="C631" s="102"/>
      <c r="D631" s="102"/>
      <c r="E631" s="102"/>
      <c r="F631" s="102"/>
      <c r="G631" s="102"/>
      <c r="H631" s="102"/>
      <c r="I631" s="102"/>
      <c r="J631" s="102"/>
      <c r="K631" s="102"/>
      <c r="L631" s="102"/>
      <c r="M631" s="102"/>
      <c r="N631" s="104"/>
      <c r="O631" s="104"/>
      <c r="P631" s="102"/>
      <c r="Q631" s="102"/>
      <c r="R631" s="102"/>
    </row>
    <row r="632" spans="2:18" x14ac:dyDescent="0.35">
      <c r="B632" s="102"/>
      <c r="C632" s="102"/>
      <c r="D632" s="102"/>
      <c r="E632" s="102"/>
      <c r="F632" s="102"/>
      <c r="G632" s="102"/>
      <c r="H632" s="102"/>
      <c r="I632" s="102"/>
      <c r="J632" s="102"/>
      <c r="K632" s="102"/>
      <c r="L632" s="102"/>
      <c r="M632" s="102"/>
      <c r="N632" s="104"/>
      <c r="O632" s="104"/>
      <c r="P632" s="102"/>
      <c r="Q632" s="102"/>
      <c r="R632" s="102"/>
    </row>
    <row r="633" spans="2:18" x14ac:dyDescent="0.35">
      <c r="B633" s="102"/>
      <c r="C633" s="102"/>
      <c r="D633" s="102"/>
      <c r="E633" s="102"/>
      <c r="F633" s="102"/>
      <c r="G633" s="102"/>
      <c r="H633" s="102"/>
      <c r="I633" s="102"/>
      <c r="J633" s="102"/>
      <c r="K633" s="102"/>
      <c r="L633" s="102"/>
      <c r="M633" s="102"/>
      <c r="N633" s="104"/>
      <c r="O633" s="104"/>
      <c r="P633" s="102"/>
      <c r="Q633" s="102"/>
      <c r="R633" s="102"/>
    </row>
    <row r="634" spans="2:18" x14ac:dyDescent="0.35">
      <c r="B634" s="102"/>
      <c r="C634" s="102"/>
      <c r="D634" s="102"/>
      <c r="E634" s="102"/>
      <c r="F634" s="102"/>
      <c r="G634" s="102"/>
      <c r="H634" s="102"/>
      <c r="I634" s="102"/>
      <c r="J634" s="102"/>
      <c r="K634" s="102"/>
      <c r="L634" s="102"/>
      <c r="M634" s="102"/>
      <c r="N634" s="104"/>
      <c r="O634" s="104"/>
      <c r="P634" s="102"/>
      <c r="Q634" s="102"/>
      <c r="R634" s="102"/>
    </row>
    <row r="635" spans="2:18" x14ac:dyDescent="0.35">
      <c r="B635" s="102"/>
      <c r="C635" s="102"/>
      <c r="D635" s="102"/>
      <c r="E635" s="102"/>
      <c r="F635" s="102"/>
      <c r="G635" s="102"/>
      <c r="H635" s="102"/>
      <c r="I635" s="102"/>
      <c r="J635" s="102"/>
      <c r="K635" s="102"/>
      <c r="L635" s="102"/>
      <c r="M635" s="102"/>
      <c r="N635" s="104"/>
      <c r="O635" s="104"/>
      <c r="P635" s="102"/>
      <c r="Q635" s="102"/>
      <c r="R635" s="102"/>
    </row>
    <row r="636" spans="2:18" x14ac:dyDescent="0.35">
      <c r="B636" s="102"/>
      <c r="C636" s="102"/>
      <c r="D636" s="102"/>
      <c r="E636" s="102"/>
      <c r="F636" s="102"/>
      <c r="G636" s="102"/>
      <c r="H636" s="102"/>
      <c r="I636" s="102"/>
      <c r="J636" s="102"/>
      <c r="K636" s="102"/>
      <c r="L636" s="102"/>
      <c r="M636" s="102"/>
      <c r="N636" s="104"/>
      <c r="O636" s="104"/>
      <c r="P636" s="102"/>
      <c r="Q636" s="102"/>
      <c r="R636" s="102"/>
    </row>
    <row r="637" spans="2:18" x14ac:dyDescent="0.35">
      <c r="B637" s="102"/>
      <c r="C637" s="102"/>
      <c r="D637" s="102"/>
      <c r="E637" s="102"/>
      <c r="F637" s="102"/>
      <c r="G637" s="102"/>
      <c r="H637" s="102"/>
      <c r="I637" s="102"/>
      <c r="J637" s="102"/>
      <c r="K637" s="102"/>
      <c r="L637" s="102"/>
      <c r="M637" s="102"/>
      <c r="N637" s="104"/>
      <c r="O637" s="104"/>
      <c r="P637" s="102"/>
      <c r="Q637" s="102"/>
      <c r="R637" s="102"/>
    </row>
    <row r="638" spans="2:18" x14ac:dyDescent="0.35">
      <c r="B638" s="102"/>
      <c r="C638" s="102"/>
      <c r="D638" s="102"/>
      <c r="E638" s="102"/>
      <c r="F638" s="102"/>
      <c r="G638" s="102"/>
      <c r="H638" s="102"/>
      <c r="I638" s="102"/>
      <c r="J638" s="102"/>
      <c r="K638" s="102"/>
      <c r="L638" s="102"/>
      <c r="M638" s="102"/>
      <c r="N638" s="104"/>
      <c r="O638" s="104"/>
      <c r="P638" s="102"/>
      <c r="Q638" s="102"/>
      <c r="R638" s="102"/>
    </row>
    <row r="639" spans="2:18" x14ac:dyDescent="0.35">
      <c r="B639" s="102"/>
      <c r="C639" s="102"/>
      <c r="D639" s="102"/>
      <c r="E639" s="102"/>
      <c r="F639" s="102"/>
      <c r="G639" s="102"/>
      <c r="H639" s="102"/>
      <c r="I639" s="102"/>
      <c r="J639" s="102"/>
      <c r="K639" s="102"/>
      <c r="L639" s="102"/>
      <c r="M639" s="102"/>
      <c r="N639" s="104"/>
      <c r="O639" s="104"/>
      <c r="P639" s="102"/>
      <c r="Q639" s="102"/>
      <c r="R639" s="102"/>
    </row>
    <row r="640" spans="2:18" x14ac:dyDescent="0.35">
      <c r="B640" s="102"/>
      <c r="C640" s="102"/>
      <c r="D640" s="102"/>
      <c r="E640" s="102"/>
      <c r="F640" s="102"/>
      <c r="G640" s="102"/>
      <c r="H640" s="102"/>
      <c r="I640" s="102"/>
      <c r="J640" s="102"/>
      <c r="K640" s="102"/>
      <c r="L640" s="102"/>
      <c r="M640" s="102"/>
      <c r="N640" s="104"/>
      <c r="O640" s="104"/>
      <c r="P640" s="102"/>
      <c r="Q640" s="102"/>
      <c r="R640" s="102"/>
    </row>
    <row r="641" spans="2:18" x14ac:dyDescent="0.35">
      <c r="B641" s="102"/>
      <c r="C641" s="102"/>
      <c r="D641" s="102"/>
      <c r="E641" s="102"/>
      <c r="F641" s="102"/>
      <c r="G641" s="102"/>
      <c r="H641" s="102"/>
      <c r="I641" s="102"/>
      <c r="J641" s="102"/>
      <c r="K641" s="102"/>
      <c r="L641" s="102"/>
      <c r="M641" s="102"/>
      <c r="N641" s="104"/>
      <c r="O641" s="104"/>
      <c r="P641" s="102"/>
      <c r="Q641" s="102"/>
      <c r="R641" s="102"/>
    </row>
    <row r="642" spans="2:18" x14ac:dyDescent="0.35">
      <c r="B642" s="102"/>
      <c r="C642" s="102"/>
      <c r="D642" s="102"/>
      <c r="E642" s="102"/>
      <c r="F642" s="102"/>
      <c r="G642" s="102"/>
      <c r="H642" s="102"/>
      <c r="I642" s="102"/>
      <c r="J642" s="102"/>
      <c r="K642" s="102"/>
      <c r="L642" s="102"/>
      <c r="M642" s="102"/>
      <c r="N642" s="104"/>
      <c r="O642" s="104"/>
      <c r="P642" s="102"/>
      <c r="Q642" s="102"/>
      <c r="R642" s="102"/>
    </row>
    <row r="643" spans="2:18" x14ac:dyDescent="0.35">
      <c r="B643" s="102"/>
      <c r="C643" s="102"/>
      <c r="D643" s="102"/>
      <c r="E643" s="102"/>
      <c r="F643" s="102"/>
      <c r="G643" s="102"/>
      <c r="H643" s="102"/>
      <c r="I643" s="102"/>
      <c r="J643" s="102"/>
      <c r="K643" s="102"/>
      <c r="L643" s="102"/>
      <c r="M643" s="102"/>
      <c r="N643" s="104"/>
      <c r="O643" s="104"/>
      <c r="P643" s="102"/>
      <c r="Q643" s="102"/>
      <c r="R643" s="102"/>
    </row>
    <row r="644" spans="2:18" x14ac:dyDescent="0.35">
      <c r="B644" s="102"/>
      <c r="C644" s="102"/>
      <c r="D644" s="102"/>
      <c r="E644" s="102"/>
      <c r="F644" s="102"/>
      <c r="G644" s="102"/>
      <c r="H644" s="102"/>
      <c r="I644" s="102"/>
      <c r="J644" s="102"/>
      <c r="K644" s="102"/>
      <c r="L644" s="102"/>
      <c r="M644" s="102"/>
      <c r="N644" s="104"/>
      <c r="O644" s="104"/>
      <c r="P644" s="102"/>
      <c r="Q644" s="102"/>
      <c r="R644" s="102"/>
    </row>
    <row r="645" spans="2:18" x14ac:dyDescent="0.35">
      <c r="B645" s="102"/>
      <c r="C645" s="102"/>
      <c r="D645" s="102"/>
      <c r="E645" s="102"/>
      <c r="F645" s="102"/>
      <c r="G645" s="102"/>
      <c r="H645" s="102"/>
      <c r="I645" s="102"/>
      <c r="J645" s="102"/>
      <c r="K645" s="102"/>
      <c r="L645" s="102"/>
      <c r="M645" s="102"/>
      <c r="N645" s="104"/>
      <c r="O645" s="104"/>
      <c r="P645" s="102"/>
      <c r="Q645" s="102"/>
      <c r="R645" s="102"/>
    </row>
    <row r="646" spans="2:18" x14ac:dyDescent="0.35">
      <c r="B646" s="102"/>
      <c r="C646" s="102"/>
      <c r="D646" s="102"/>
      <c r="E646" s="102"/>
      <c r="F646" s="102"/>
      <c r="G646" s="102"/>
      <c r="H646" s="102"/>
      <c r="I646" s="102"/>
      <c r="J646" s="102"/>
      <c r="K646" s="102"/>
      <c r="L646" s="102"/>
      <c r="M646" s="102"/>
      <c r="N646" s="104"/>
      <c r="O646" s="104"/>
      <c r="P646" s="102"/>
      <c r="Q646" s="102"/>
      <c r="R646" s="102"/>
    </row>
    <row r="647" spans="2:18" x14ac:dyDescent="0.35">
      <c r="B647" s="102"/>
      <c r="C647" s="102"/>
      <c r="D647" s="102"/>
      <c r="E647" s="102"/>
      <c r="F647" s="102"/>
      <c r="G647" s="102"/>
      <c r="H647" s="102"/>
      <c r="I647" s="102"/>
      <c r="J647" s="102"/>
      <c r="K647" s="102"/>
      <c r="L647" s="102"/>
      <c r="M647" s="102"/>
      <c r="N647" s="104"/>
      <c r="O647" s="104"/>
      <c r="P647" s="102"/>
      <c r="Q647" s="102"/>
      <c r="R647" s="102"/>
    </row>
    <row r="648" spans="2:18" x14ac:dyDescent="0.35">
      <c r="B648" s="102"/>
      <c r="C648" s="102"/>
      <c r="D648" s="102"/>
      <c r="E648" s="102"/>
      <c r="F648" s="102"/>
      <c r="G648" s="102"/>
      <c r="H648" s="102"/>
      <c r="I648" s="102"/>
      <c r="J648" s="102"/>
      <c r="K648" s="102"/>
      <c r="L648" s="102"/>
      <c r="M648" s="102"/>
      <c r="N648" s="104"/>
      <c r="O648" s="104"/>
      <c r="P648" s="102"/>
      <c r="Q648" s="102"/>
      <c r="R648" s="102"/>
    </row>
    <row r="649" spans="2:18" x14ac:dyDescent="0.35">
      <c r="B649" s="102"/>
      <c r="C649" s="102"/>
      <c r="D649" s="102"/>
      <c r="E649" s="102"/>
      <c r="F649" s="102"/>
      <c r="G649" s="102"/>
      <c r="H649" s="102"/>
      <c r="I649" s="102"/>
      <c r="J649" s="102"/>
      <c r="K649" s="102"/>
      <c r="L649" s="102"/>
      <c r="M649" s="102"/>
      <c r="N649" s="104"/>
      <c r="O649" s="104"/>
      <c r="P649" s="102"/>
      <c r="Q649" s="102"/>
      <c r="R649" s="102"/>
    </row>
    <row r="650" spans="2:18" x14ac:dyDescent="0.35">
      <c r="B650" s="102"/>
      <c r="C650" s="102"/>
      <c r="D650" s="102"/>
      <c r="E650" s="102"/>
      <c r="F650" s="102"/>
      <c r="G650" s="102"/>
      <c r="H650" s="102"/>
      <c r="I650" s="102"/>
      <c r="J650" s="102"/>
      <c r="K650" s="102"/>
      <c r="L650" s="102"/>
      <c r="M650" s="102"/>
      <c r="N650" s="104"/>
      <c r="O650" s="104"/>
      <c r="P650" s="102"/>
      <c r="Q650" s="102"/>
      <c r="R650" s="102"/>
    </row>
    <row r="651" spans="2:18" x14ac:dyDescent="0.35">
      <c r="B651" s="102"/>
      <c r="C651" s="102"/>
      <c r="D651" s="102"/>
      <c r="E651" s="102"/>
      <c r="F651" s="102"/>
      <c r="G651" s="102"/>
      <c r="H651" s="102"/>
      <c r="I651" s="102"/>
      <c r="J651" s="102"/>
      <c r="K651" s="102"/>
      <c r="L651" s="102"/>
      <c r="M651" s="102"/>
      <c r="N651" s="104"/>
      <c r="O651" s="104"/>
      <c r="P651" s="102"/>
      <c r="Q651" s="102"/>
      <c r="R651" s="102"/>
    </row>
    <row r="652" spans="2:18" x14ac:dyDescent="0.35">
      <c r="B652" s="102"/>
      <c r="C652" s="102"/>
      <c r="D652" s="102"/>
      <c r="E652" s="102"/>
      <c r="F652" s="102"/>
      <c r="G652" s="102"/>
      <c r="H652" s="102"/>
      <c r="I652" s="102"/>
      <c r="J652" s="102"/>
      <c r="K652" s="102"/>
      <c r="L652" s="102"/>
      <c r="M652" s="102"/>
      <c r="N652" s="104"/>
      <c r="O652" s="104"/>
      <c r="P652" s="102"/>
      <c r="Q652" s="102"/>
      <c r="R652" s="102"/>
    </row>
    <row r="653" spans="2:18" x14ac:dyDescent="0.35">
      <c r="B653" s="102"/>
      <c r="C653" s="102"/>
      <c r="D653" s="102"/>
      <c r="E653" s="102"/>
      <c r="F653" s="102"/>
      <c r="G653" s="102"/>
      <c r="H653" s="102"/>
      <c r="I653" s="102"/>
      <c r="J653" s="102"/>
      <c r="K653" s="102"/>
      <c r="L653" s="102"/>
      <c r="M653" s="102"/>
      <c r="N653" s="104"/>
      <c r="O653" s="104"/>
      <c r="P653" s="102"/>
      <c r="Q653" s="102"/>
      <c r="R653" s="102"/>
    </row>
    <row r="654" spans="2:18" x14ac:dyDescent="0.35">
      <c r="B654" s="102"/>
      <c r="C654" s="102"/>
      <c r="D654" s="102"/>
      <c r="E654" s="102"/>
      <c r="F654" s="102"/>
      <c r="G654" s="102"/>
      <c r="H654" s="102"/>
      <c r="I654" s="102"/>
      <c r="J654" s="102"/>
      <c r="K654" s="102"/>
      <c r="L654" s="102"/>
      <c r="M654" s="102"/>
      <c r="N654" s="104"/>
      <c r="O654" s="104"/>
      <c r="P654" s="102"/>
      <c r="Q654" s="102"/>
      <c r="R654" s="102"/>
    </row>
    <row r="655" spans="2:18" x14ac:dyDescent="0.35">
      <c r="B655" s="102"/>
      <c r="C655" s="102"/>
      <c r="D655" s="102"/>
      <c r="E655" s="102"/>
      <c r="F655" s="102"/>
      <c r="G655" s="102"/>
      <c r="H655" s="102"/>
      <c r="I655" s="102"/>
      <c r="J655" s="102"/>
      <c r="K655" s="102"/>
      <c r="L655" s="102"/>
      <c r="M655" s="102"/>
      <c r="N655" s="104"/>
      <c r="O655" s="104"/>
      <c r="P655" s="102"/>
      <c r="Q655" s="102"/>
      <c r="R655" s="102"/>
    </row>
    <row r="656" spans="2:18" x14ac:dyDescent="0.35">
      <c r="B656" s="102"/>
      <c r="C656" s="102"/>
      <c r="D656" s="102"/>
      <c r="E656" s="102"/>
      <c r="F656" s="102"/>
      <c r="G656" s="102"/>
      <c r="H656" s="102"/>
      <c r="I656" s="102"/>
      <c r="J656" s="102"/>
      <c r="K656" s="102"/>
      <c r="L656" s="102"/>
      <c r="M656" s="102"/>
      <c r="N656" s="104"/>
      <c r="O656" s="104"/>
      <c r="P656" s="102"/>
      <c r="Q656" s="102"/>
      <c r="R656" s="102"/>
    </row>
    <row r="657" spans="2:18" x14ac:dyDescent="0.35">
      <c r="B657" s="102"/>
      <c r="C657" s="102"/>
      <c r="D657" s="102"/>
      <c r="E657" s="102"/>
      <c r="F657" s="102"/>
      <c r="G657" s="102"/>
      <c r="H657" s="102"/>
      <c r="I657" s="102"/>
      <c r="J657" s="102"/>
      <c r="K657" s="102"/>
      <c r="L657" s="102"/>
      <c r="M657" s="102"/>
      <c r="N657" s="104"/>
      <c r="O657" s="104"/>
      <c r="P657" s="102"/>
      <c r="Q657" s="102"/>
      <c r="R657" s="102"/>
    </row>
    <row r="658" spans="2:18" x14ac:dyDescent="0.35">
      <c r="B658" s="102"/>
      <c r="C658" s="102"/>
      <c r="D658" s="102"/>
      <c r="E658" s="102"/>
      <c r="F658" s="102"/>
      <c r="G658" s="102"/>
      <c r="H658" s="102"/>
      <c r="I658" s="102"/>
      <c r="J658" s="102"/>
      <c r="K658" s="102"/>
      <c r="L658" s="102"/>
      <c r="M658" s="102"/>
      <c r="N658" s="104"/>
      <c r="O658" s="104"/>
      <c r="P658" s="102"/>
      <c r="Q658" s="102"/>
      <c r="R658" s="102"/>
    </row>
    <row r="659" spans="2:18" x14ac:dyDescent="0.35">
      <c r="B659" s="102"/>
      <c r="C659" s="102"/>
      <c r="D659" s="102"/>
      <c r="E659" s="102"/>
      <c r="F659" s="102"/>
      <c r="G659" s="102"/>
      <c r="H659" s="102"/>
      <c r="I659" s="102"/>
      <c r="J659" s="102"/>
      <c r="K659" s="102"/>
      <c r="L659" s="102"/>
      <c r="M659" s="102"/>
      <c r="N659" s="104"/>
      <c r="O659" s="104"/>
      <c r="P659" s="102"/>
      <c r="Q659" s="102"/>
      <c r="R659" s="102"/>
    </row>
    <row r="660" spans="2:18" x14ac:dyDescent="0.35">
      <c r="B660" s="102"/>
      <c r="C660" s="102"/>
      <c r="D660" s="102"/>
      <c r="E660" s="102"/>
      <c r="F660" s="102"/>
      <c r="G660" s="102"/>
      <c r="H660" s="102"/>
      <c r="I660" s="102"/>
      <c r="J660" s="102"/>
      <c r="K660" s="102"/>
      <c r="L660" s="102"/>
      <c r="M660" s="102"/>
      <c r="N660" s="104"/>
      <c r="O660" s="104"/>
      <c r="P660" s="102"/>
      <c r="Q660" s="102"/>
      <c r="R660" s="102"/>
    </row>
    <row r="661" spans="2:18" x14ac:dyDescent="0.35">
      <c r="B661" s="102"/>
      <c r="C661" s="102"/>
      <c r="D661" s="102"/>
      <c r="E661" s="102"/>
      <c r="F661" s="102"/>
      <c r="G661" s="102"/>
      <c r="H661" s="102"/>
      <c r="I661" s="102"/>
      <c r="J661" s="102"/>
      <c r="K661" s="102"/>
      <c r="L661" s="102"/>
      <c r="M661" s="102"/>
      <c r="N661" s="104"/>
      <c r="O661" s="104"/>
      <c r="P661" s="102"/>
      <c r="Q661" s="102"/>
      <c r="R661" s="102"/>
    </row>
    <row r="662" spans="2:18" x14ac:dyDescent="0.35">
      <c r="B662" s="102"/>
      <c r="C662" s="102"/>
      <c r="D662" s="102"/>
      <c r="E662" s="102"/>
      <c r="F662" s="102"/>
      <c r="G662" s="102"/>
      <c r="H662" s="102"/>
      <c r="I662" s="102"/>
      <c r="J662" s="102"/>
      <c r="K662" s="102"/>
      <c r="L662" s="102"/>
      <c r="M662" s="102"/>
      <c r="N662" s="104"/>
      <c r="O662" s="104"/>
      <c r="P662" s="102"/>
      <c r="Q662" s="102"/>
      <c r="R662" s="102"/>
    </row>
    <row r="663" spans="2:18" x14ac:dyDescent="0.35">
      <c r="B663" s="102"/>
      <c r="C663" s="102"/>
      <c r="D663" s="102"/>
      <c r="E663" s="102"/>
      <c r="F663" s="102"/>
      <c r="G663" s="102"/>
      <c r="H663" s="102"/>
      <c r="I663" s="102"/>
      <c r="J663" s="102"/>
      <c r="K663" s="102"/>
      <c r="L663" s="102"/>
      <c r="M663" s="102"/>
      <c r="N663" s="104"/>
      <c r="O663" s="104"/>
      <c r="P663" s="102"/>
      <c r="Q663" s="102"/>
      <c r="R663" s="102"/>
    </row>
    <row r="664" spans="2:18" x14ac:dyDescent="0.35">
      <c r="B664" s="102"/>
      <c r="C664" s="102"/>
      <c r="D664" s="102"/>
      <c r="E664" s="102"/>
      <c r="F664" s="102"/>
      <c r="G664" s="102"/>
      <c r="H664" s="102"/>
      <c r="I664" s="102"/>
      <c r="J664" s="102"/>
      <c r="K664" s="102"/>
      <c r="L664" s="102"/>
      <c r="M664" s="102"/>
      <c r="N664" s="104"/>
      <c r="O664" s="104"/>
      <c r="P664" s="102"/>
      <c r="Q664" s="102"/>
      <c r="R664" s="102"/>
    </row>
    <row r="665" spans="2:18" x14ac:dyDescent="0.35">
      <c r="B665" s="102"/>
      <c r="C665" s="102"/>
      <c r="D665" s="102"/>
      <c r="E665" s="102"/>
      <c r="F665" s="102"/>
      <c r="G665" s="102"/>
      <c r="H665" s="102"/>
      <c r="I665" s="102"/>
      <c r="J665" s="102"/>
      <c r="K665" s="102"/>
      <c r="L665" s="102"/>
      <c r="M665" s="102"/>
      <c r="N665" s="104"/>
      <c r="O665" s="104"/>
      <c r="P665" s="102"/>
      <c r="Q665" s="102"/>
      <c r="R665" s="102"/>
    </row>
    <row r="666" spans="2:18" x14ac:dyDescent="0.35">
      <c r="B666" s="102"/>
      <c r="C666" s="102"/>
      <c r="D666" s="102"/>
      <c r="E666" s="102"/>
      <c r="F666" s="102"/>
      <c r="G666" s="102"/>
      <c r="H666" s="102"/>
      <c r="I666" s="102"/>
      <c r="J666" s="102"/>
      <c r="K666" s="102"/>
      <c r="L666" s="102"/>
      <c r="M666" s="102"/>
      <c r="N666" s="104"/>
      <c r="O666" s="104"/>
      <c r="P666" s="102"/>
      <c r="Q666" s="102"/>
      <c r="R666" s="102"/>
    </row>
    <row r="667" spans="2:18" x14ac:dyDescent="0.35">
      <c r="B667" s="102"/>
      <c r="C667" s="102"/>
      <c r="D667" s="102"/>
      <c r="E667" s="102"/>
      <c r="F667" s="102"/>
      <c r="G667" s="102"/>
      <c r="H667" s="102"/>
      <c r="I667" s="102"/>
      <c r="J667" s="102"/>
      <c r="K667" s="102"/>
      <c r="L667" s="102"/>
      <c r="M667" s="102"/>
      <c r="N667" s="104"/>
      <c r="O667" s="104"/>
      <c r="P667" s="102"/>
      <c r="Q667" s="102"/>
      <c r="R667" s="102"/>
    </row>
    <row r="668" spans="2:18" x14ac:dyDescent="0.35">
      <c r="B668" s="102"/>
      <c r="C668" s="102"/>
      <c r="D668" s="102"/>
      <c r="E668" s="102"/>
      <c r="F668" s="102"/>
      <c r="G668" s="102"/>
      <c r="H668" s="102"/>
      <c r="I668" s="102"/>
      <c r="J668" s="102"/>
      <c r="K668" s="102"/>
      <c r="L668" s="102"/>
      <c r="M668" s="102"/>
      <c r="N668" s="104"/>
      <c r="O668" s="104"/>
      <c r="P668" s="102"/>
      <c r="Q668" s="102"/>
      <c r="R668" s="102"/>
    </row>
    <row r="669" spans="2:18" x14ac:dyDescent="0.35">
      <c r="B669" s="102"/>
      <c r="C669" s="102"/>
      <c r="D669" s="102"/>
      <c r="E669" s="102"/>
      <c r="F669" s="102"/>
      <c r="G669" s="102"/>
      <c r="H669" s="102"/>
      <c r="I669" s="102"/>
      <c r="J669" s="102"/>
      <c r="K669" s="102"/>
      <c r="L669" s="102"/>
      <c r="M669" s="102"/>
      <c r="N669" s="104"/>
      <c r="O669" s="104"/>
      <c r="P669" s="102"/>
      <c r="Q669" s="102"/>
      <c r="R669" s="102"/>
    </row>
    <row r="670" spans="2:18" x14ac:dyDescent="0.35">
      <c r="B670" s="102"/>
      <c r="C670" s="102"/>
      <c r="D670" s="102"/>
      <c r="E670" s="102"/>
      <c r="F670" s="102"/>
      <c r="G670" s="102"/>
      <c r="H670" s="102"/>
      <c r="I670" s="102"/>
      <c r="J670" s="102"/>
      <c r="K670" s="102"/>
      <c r="L670" s="102"/>
      <c r="M670" s="102"/>
      <c r="N670" s="104"/>
      <c r="O670" s="104"/>
      <c r="P670" s="102"/>
      <c r="Q670" s="102"/>
      <c r="R670" s="102"/>
    </row>
    <row r="671" spans="2:18" x14ac:dyDescent="0.35">
      <c r="B671" s="102"/>
      <c r="C671" s="102"/>
      <c r="D671" s="102"/>
      <c r="E671" s="102"/>
      <c r="F671" s="102"/>
      <c r="G671" s="102"/>
      <c r="H671" s="102"/>
      <c r="I671" s="102"/>
      <c r="J671" s="102"/>
      <c r="K671" s="102"/>
      <c r="L671" s="102"/>
      <c r="M671" s="102"/>
      <c r="N671" s="104"/>
      <c r="O671" s="104"/>
      <c r="P671" s="102"/>
      <c r="Q671" s="102"/>
      <c r="R671" s="102"/>
    </row>
    <row r="672" spans="2:18" x14ac:dyDescent="0.35">
      <c r="B672" s="102"/>
      <c r="C672" s="102"/>
      <c r="D672" s="102"/>
      <c r="E672" s="102"/>
      <c r="F672" s="102"/>
      <c r="G672" s="102"/>
      <c r="H672" s="102"/>
      <c r="I672" s="102"/>
      <c r="J672" s="102"/>
      <c r="K672" s="102"/>
      <c r="L672" s="102"/>
      <c r="M672" s="102"/>
      <c r="N672" s="104"/>
      <c r="O672" s="104"/>
      <c r="P672" s="102"/>
      <c r="Q672" s="102"/>
      <c r="R672" s="102"/>
    </row>
    <row r="673" spans="2:18" x14ac:dyDescent="0.35">
      <c r="B673" s="102"/>
      <c r="C673" s="102"/>
      <c r="D673" s="102"/>
      <c r="E673" s="102"/>
      <c r="F673" s="102"/>
      <c r="G673" s="102"/>
      <c r="H673" s="102"/>
      <c r="I673" s="102"/>
      <c r="J673" s="102"/>
      <c r="K673" s="102"/>
      <c r="L673" s="102"/>
      <c r="M673" s="102"/>
      <c r="N673" s="104"/>
      <c r="O673" s="104"/>
      <c r="P673" s="102"/>
      <c r="Q673" s="102"/>
      <c r="R673" s="102"/>
    </row>
    <row r="674" spans="2:18" x14ac:dyDescent="0.35">
      <c r="B674" s="102"/>
      <c r="C674" s="102"/>
      <c r="D674" s="102"/>
      <c r="E674" s="102"/>
      <c r="F674" s="102"/>
      <c r="G674" s="102"/>
      <c r="H674" s="102"/>
      <c r="I674" s="102"/>
      <c r="J674" s="102"/>
      <c r="K674" s="102"/>
      <c r="L674" s="102"/>
      <c r="M674" s="102"/>
      <c r="N674" s="104"/>
      <c r="O674" s="104"/>
      <c r="P674" s="102"/>
      <c r="Q674" s="102"/>
      <c r="R674" s="102"/>
    </row>
    <row r="675" spans="2:18" x14ac:dyDescent="0.35">
      <c r="B675" s="102"/>
      <c r="C675" s="102"/>
      <c r="D675" s="102"/>
      <c r="E675" s="102"/>
      <c r="F675" s="102"/>
      <c r="G675" s="102"/>
      <c r="H675" s="102"/>
      <c r="I675" s="102"/>
      <c r="J675" s="102"/>
      <c r="K675" s="102"/>
      <c r="L675" s="102"/>
      <c r="M675" s="102"/>
      <c r="N675" s="104"/>
      <c r="O675" s="104"/>
      <c r="P675" s="102"/>
      <c r="Q675" s="102"/>
      <c r="R675" s="102"/>
    </row>
    <row r="676" spans="2:18" x14ac:dyDescent="0.35">
      <c r="B676" s="102"/>
      <c r="C676" s="102"/>
      <c r="D676" s="102"/>
      <c r="E676" s="102"/>
      <c r="F676" s="102"/>
      <c r="G676" s="102"/>
      <c r="H676" s="102"/>
      <c r="I676" s="102"/>
      <c r="J676" s="102"/>
      <c r="K676" s="102"/>
      <c r="L676" s="102"/>
      <c r="M676" s="102"/>
      <c r="N676" s="104"/>
      <c r="O676" s="104"/>
      <c r="P676" s="102"/>
      <c r="Q676" s="102"/>
      <c r="R676" s="102"/>
    </row>
    <row r="677" spans="2:18" x14ac:dyDescent="0.35">
      <c r="B677" s="102"/>
      <c r="C677" s="102"/>
      <c r="D677" s="102"/>
      <c r="E677" s="102"/>
      <c r="F677" s="102"/>
      <c r="G677" s="102"/>
      <c r="H677" s="102"/>
      <c r="I677" s="102"/>
      <c r="J677" s="102"/>
      <c r="K677" s="102"/>
      <c r="L677" s="102"/>
      <c r="M677" s="102"/>
      <c r="N677" s="104"/>
      <c r="O677" s="104"/>
      <c r="P677" s="102"/>
      <c r="Q677" s="102"/>
      <c r="R677" s="102"/>
    </row>
    <row r="678" spans="2:18" x14ac:dyDescent="0.35">
      <c r="B678" s="102"/>
      <c r="C678" s="102"/>
      <c r="D678" s="102"/>
      <c r="E678" s="102"/>
      <c r="F678" s="102"/>
      <c r="G678" s="102"/>
      <c r="H678" s="102"/>
      <c r="I678" s="102"/>
      <c r="J678" s="102"/>
      <c r="K678" s="102"/>
      <c r="L678" s="102"/>
      <c r="M678" s="102"/>
      <c r="N678" s="104"/>
      <c r="O678" s="104"/>
      <c r="P678" s="102"/>
      <c r="Q678" s="102"/>
      <c r="R678" s="102"/>
    </row>
    <row r="679" spans="2:18" x14ac:dyDescent="0.35">
      <c r="B679" s="102"/>
      <c r="C679" s="102"/>
      <c r="D679" s="102"/>
      <c r="E679" s="102"/>
      <c r="F679" s="102"/>
      <c r="G679" s="102"/>
      <c r="H679" s="102"/>
      <c r="I679" s="102"/>
      <c r="J679" s="102"/>
      <c r="K679" s="102"/>
      <c r="L679" s="102"/>
      <c r="M679" s="102"/>
      <c r="N679" s="104"/>
      <c r="O679" s="104"/>
      <c r="P679" s="102"/>
      <c r="Q679" s="102"/>
      <c r="R679" s="102"/>
    </row>
    <row r="680" spans="2:18" x14ac:dyDescent="0.35">
      <c r="B680" s="102"/>
      <c r="C680" s="102"/>
      <c r="D680" s="102"/>
      <c r="E680" s="102"/>
      <c r="F680" s="102"/>
      <c r="G680" s="102"/>
      <c r="H680" s="102"/>
      <c r="I680" s="102"/>
      <c r="J680" s="102"/>
      <c r="K680" s="102"/>
      <c r="L680" s="102"/>
      <c r="M680" s="102"/>
      <c r="N680" s="104"/>
      <c r="O680" s="104"/>
      <c r="P680" s="102"/>
      <c r="Q680" s="102"/>
      <c r="R680" s="102"/>
    </row>
    <row r="681" spans="2:18" x14ac:dyDescent="0.35">
      <c r="B681" s="102"/>
      <c r="C681" s="102"/>
      <c r="D681" s="102"/>
      <c r="E681" s="102"/>
      <c r="F681" s="102"/>
      <c r="G681" s="102"/>
      <c r="H681" s="102"/>
      <c r="I681" s="102"/>
      <c r="J681" s="102"/>
      <c r="K681" s="102"/>
      <c r="L681" s="102"/>
      <c r="M681" s="102"/>
      <c r="N681" s="104"/>
      <c r="O681" s="104"/>
      <c r="P681" s="102"/>
      <c r="Q681" s="102"/>
      <c r="R681" s="102"/>
    </row>
    <row r="682" spans="2:18" x14ac:dyDescent="0.35">
      <c r="B682" s="102"/>
      <c r="C682" s="102"/>
      <c r="D682" s="102"/>
      <c r="E682" s="102"/>
      <c r="F682" s="102"/>
      <c r="G682" s="102"/>
      <c r="H682" s="102"/>
      <c r="I682" s="102"/>
      <c r="J682" s="102"/>
      <c r="K682" s="102"/>
      <c r="L682" s="102"/>
      <c r="M682" s="102"/>
      <c r="N682" s="104"/>
      <c r="O682" s="104"/>
      <c r="P682" s="102"/>
      <c r="Q682" s="102"/>
      <c r="R682" s="102"/>
    </row>
    <row r="683" spans="2:18" x14ac:dyDescent="0.35">
      <c r="B683" s="102"/>
      <c r="C683" s="102"/>
      <c r="D683" s="102"/>
      <c r="E683" s="102"/>
      <c r="F683" s="102"/>
      <c r="G683" s="102"/>
      <c r="H683" s="102"/>
      <c r="I683" s="102"/>
      <c r="J683" s="102"/>
      <c r="K683" s="102"/>
      <c r="L683" s="102"/>
      <c r="M683" s="102"/>
      <c r="N683" s="104"/>
      <c r="O683" s="104"/>
      <c r="P683" s="102"/>
      <c r="Q683" s="102"/>
      <c r="R683" s="102"/>
    </row>
    <row r="684" spans="2:18" x14ac:dyDescent="0.35">
      <c r="B684" s="102"/>
      <c r="C684" s="102"/>
      <c r="D684" s="102"/>
      <c r="E684" s="102"/>
      <c r="F684" s="102"/>
      <c r="G684" s="102"/>
      <c r="H684" s="102"/>
      <c r="I684" s="102"/>
      <c r="J684" s="102"/>
      <c r="K684" s="102"/>
      <c r="L684" s="102"/>
      <c r="M684" s="102"/>
      <c r="N684" s="104"/>
      <c r="O684" s="104"/>
      <c r="P684" s="102"/>
      <c r="Q684" s="102"/>
      <c r="R684" s="102"/>
    </row>
    <row r="685" spans="2:18" x14ac:dyDescent="0.35">
      <c r="B685" s="102"/>
      <c r="C685" s="102"/>
      <c r="D685" s="102"/>
      <c r="E685" s="102"/>
      <c r="F685" s="102"/>
      <c r="G685" s="102"/>
      <c r="H685" s="102"/>
      <c r="I685" s="102"/>
      <c r="J685" s="102"/>
      <c r="K685" s="102"/>
      <c r="L685" s="102"/>
      <c r="M685" s="102"/>
      <c r="N685" s="104"/>
      <c r="O685" s="104"/>
      <c r="P685" s="102"/>
      <c r="Q685" s="102"/>
      <c r="R685" s="102"/>
    </row>
    <row r="686" spans="2:18" x14ac:dyDescent="0.35">
      <c r="B686" s="102"/>
      <c r="C686" s="102"/>
      <c r="D686" s="102"/>
      <c r="E686" s="102"/>
      <c r="F686" s="102"/>
      <c r="G686" s="102"/>
      <c r="H686" s="102"/>
      <c r="I686" s="102"/>
      <c r="J686" s="102"/>
      <c r="K686" s="102"/>
      <c r="L686" s="102"/>
      <c r="M686" s="102"/>
      <c r="N686" s="104"/>
      <c r="O686" s="104"/>
      <c r="P686" s="102"/>
      <c r="Q686" s="102"/>
      <c r="R686" s="102"/>
    </row>
    <row r="687" spans="2:18" x14ac:dyDescent="0.35">
      <c r="B687" s="102"/>
      <c r="C687" s="102"/>
      <c r="D687" s="102"/>
      <c r="E687" s="102"/>
      <c r="F687" s="102"/>
      <c r="G687" s="102"/>
      <c r="H687" s="102"/>
      <c r="I687" s="102"/>
      <c r="J687" s="102"/>
      <c r="K687" s="102"/>
      <c r="L687" s="102"/>
      <c r="M687" s="102"/>
      <c r="N687" s="104"/>
      <c r="O687" s="104"/>
      <c r="P687" s="102"/>
      <c r="Q687" s="102"/>
      <c r="R687" s="102"/>
    </row>
    <row r="688" spans="2:18" x14ac:dyDescent="0.35">
      <c r="B688" s="102"/>
      <c r="C688" s="102"/>
      <c r="D688" s="102"/>
      <c r="E688" s="102"/>
      <c r="F688" s="102"/>
      <c r="G688" s="102"/>
      <c r="H688" s="102"/>
      <c r="I688" s="102"/>
      <c r="J688" s="102"/>
      <c r="K688" s="102"/>
      <c r="L688" s="102"/>
      <c r="M688" s="102"/>
      <c r="N688" s="104"/>
      <c r="O688" s="104"/>
      <c r="P688" s="102"/>
      <c r="Q688" s="102"/>
      <c r="R688" s="102"/>
    </row>
    <row r="689" spans="2:18" x14ac:dyDescent="0.35">
      <c r="B689" s="102"/>
      <c r="C689" s="102"/>
      <c r="D689" s="102"/>
      <c r="E689" s="102"/>
      <c r="F689" s="102"/>
      <c r="G689" s="102"/>
      <c r="H689" s="102"/>
      <c r="I689" s="102"/>
      <c r="J689" s="102"/>
      <c r="K689" s="102"/>
      <c r="L689" s="102"/>
      <c r="M689" s="102"/>
      <c r="N689" s="104"/>
      <c r="O689" s="104"/>
      <c r="P689" s="102"/>
      <c r="Q689" s="102"/>
      <c r="R689" s="102"/>
    </row>
    <row r="690" spans="2:18" x14ac:dyDescent="0.35">
      <c r="B690" s="102"/>
      <c r="C690" s="102"/>
      <c r="D690" s="102"/>
      <c r="E690" s="102"/>
      <c r="F690" s="102"/>
      <c r="G690" s="102"/>
      <c r="H690" s="102"/>
      <c r="I690" s="102"/>
      <c r="J690" s="102"/>
      <c r="K690" s="102"/>
      <c r="L690" s="102"/>
      <c r="M690" s="102"/>
      <c r="N690" s="104"/>
      <c r="O690" s="104"/>
      <c r="P690" s="102"/>
      <c r="Q690" s="102"/>
      <c r="R690" s="102"/>
    </row>
    <row r="691" spans="2:18" x14ac:dyDescent="0.35">
      <c r="B691" s="102"/>
      <c r="C691" s="102"/>
      <c r="D691" s="102"/>
      <c r="E691" s="102"/>
      <c r="F691" s="102"/>
      <c r="G691" s="102"/>
      <c r="H691" s="102"/>
      <c r="I691" s="102"/>
      <c r="J691" s="102"/>
      <c r="K691" s="102"/>
      <c r="L691" s="102"/>
      <c r="M691" s="102"/>
      <c r="N691" s="104"/>
      <c r="O691" s="104"/>
      <c r="P691" s="102"/>
      <c r="Q691" s="102"/>
      <c r="R691" s="102"/>
    </row>
    <row r="692" spans="2:18" x14ac:dyDescent="0.35">
      <c r="B692" s="102"/>
      <c r="C692" s="102"/>
      <c r="D692" s="102"/>
      <c r="E692" s="102"/>
      <c r="F692" s="102"/>
      <c r="G692" s="102"/>
      <c r="H692" s="102"/>
      <c r="I692" s="102"/>
      <c r="J692" s="102"/>
      <c r="K692" s="102"/>
      <c r="L692" s="102"/>
      <c r="M692" s="102"/>
      <c r="N692" s="104"/>
      <c r="O692" s="104"/>
      <c r="P692" s="102"/>
      <c r="Q692" s="102"/>
      <c r="R692" s="102"/>
    </row>
    <row r="693" spans="2:18" x14ac:dyDescent="0.35">
      <c r="B693" s="102"/>
      <c r="C693" s="102"/>
      <c r="D693" s="102"/>
      <c r="E693" s="102"/>
      <c r="F693" s="102"/>
      <c r="G693" s="102"/>
      <c r="H693" s="102"/>
      <c r="I693" s="102"/>
      <c r="J693" s="102"/>
      <c r="K693" s="102"/>
      <c r="L693" s="102"/>
      <c r="M693" s="102"/>
      <c r="N693" s="104"/>
      <c r="O693" s="104"/>
      <c r="P693" s="102"/>
      <c r="Q693" s="102"/>
      <c r="R693" s="102"/>
    </row>
    <row r="694" spans="2:18" x14ac:dyDescent="0.35">
      <c r="B694" s="102"/>
      <c r="C694" s="102"/>
      <c r="D694" s="102"/>
      <c r="E694" s="102"/>
      <c r="F694" s="102"/>
      <c r="G694" s="102"/>
      <c r="H694" s="102"/>
      <c r="I694" s="102"/>
      <c r="J694" s="102"/>
      <c r="K694" s="102"/>
      <c r="L694" s="102"/>
      <c r="M694" s="102"/>
      <c r="N694" s="104"/>
      <c r="O694" s="104"/>
      <c r="P694" s="102"/>
      <c r="Q694" s="102"/>
      <c r="R694" s="102"/>
    </row>
    <row r="695" spans="2:18" x14ac:dyDescent="0.35">
      <c r="B695" s="102"/>
      <c r="C695" s="102"/>
      <c r="D695" s="102"/>
      <c r="E695" s="102"/>
      <c r="F695" s="102"/>
      <c r="G695" s="102"/>
      <c r="H695" s="102"/>
      <c r="I695" s="102"/>
      <c r="J695" s="102"/>
      <c r="K695" s="102"/>
      <c r="L695" s="102"/>
      <c r="M695" s="102"/>
      <c r="N695" s="104"/>
      <c r="O695" s="104"/>
      <c r="P695" s="102"/>
      <c r="Q695" s="102"/>
      <c r="R695" s="102"/>
    </row>
    <row r="696" spans="2:18" x14ac:dyDescent="0.35">
      <c r="B696" s="102"/>
      <c r="C696" s="102"/>
      <c r="D696" s="102"/>
      <c r="E696" s="102"/>
      <c r="F696" s="102"/>
      <c r="G696" s="102"/>
      <c r="H696" s="102"/>
      <c r="I696" s="102"/>
      <c r="J696" s="102"/>
      <c r="K696" s="102"/>
      <c r="L696" s="102"/>
      <c r="M696" s="102"/>
      <c r="N696" s="104"/>
      <c r="O696" s="104"/>
      <c r="P696" s="102"/>
      <c r="Q696" s="102"/>
      <c r="R696" s="102"/>
    </row>
    <row r="697" spans="2:18" x14ac:dyDescent="0.35">
      <c r="B697" s="102"/>
      <c r="C697" s="102"/>
      <c r="D697" s="102"/>
      <c r="E697" s="102"/>
      <c r="F697" s="102"/>
      <c r="G697" s="102"/>
      <c r="H697" s="102"/>
      <c r="I697" s="102"/>
      <c r="J697" s="102"/>
      <c r="K697" s="102"/>
      <c r="L697" s="102"/>
      <c r="M697" s="102"/>
      <c r="N697" s="104"/>
      <c r="O697" s="104"/>
      <c r="P697" s="102"/>
      <c r="Q697" s="102"/>
      <c r="R697" s="102"/>
    </row>
    <row r="698" spans="2:18" x14ac:dyDescent="0.35">
      <c r="B698" s="102"/>
      <c r="C698" s="102"/>
      <c r="D698" s="102"/>
      <c r="E698" s="102"/>
      <c r="F698" s="102"/>
      <c r="G698" s="102"/>
      <c r="H698" s="102"/>
      <c r="I698" s="102"/>
      <c r="J698" s="102"/>
      <c r="K698" s="102"/>
      <c r="L698" s="102"/>
      <c r="M698" s="102"/>
      <c r="N698" s="104"/>
      <c r="O698" s="104"/>
      <c r="P698" s="102"/>
      <c r="Q698" s="102"/>
      <c r="R698" s="102"/>
    </row>
    <row r="699" spans="2:18" x14ac:dyDescent="0.35">
      <c r="B699" s="102"/>
      <c r="C699" s="102"/>
      <c r="D699" s="102"/>
      <c r="E699" s="102"/>
      <c r="F699" s="102"/>
      <c r="G699" s="102"/>
      <c r="H699" s="102"/>
      <c r="I699" s="102"/>
      <c r="J699" s="102"/>
      <c r="K699" s="102"/>
      <c r="L699" s="102"/>
      <c r="M699" s="102"/>
      <c r="N699" s="104"/>
      <c r="O699" s="104"/>
      <c r="P699" s="102"/>
      <c r="Q699" s="102"/>
      <c r="R699" s="102"/>
    </row>
    <row r="700" spans="2:18" x14ac:dyDescent="0.35">
      <c r="B700" s="102"/>
      <c r="C700" s="102"/>
      <c r="D700" s="102"/>
      <c r="E700" s="102"/>
      <c r="F700" s="102"/>
      <c r="G700" s="102"/>
      <c r="H700" s="102"/>
      <c r="I700" s="102"/>
      <c r="J700" s="102"/>
      <c r="K700" s="102"/>
      <c r="L700" s="102"/>
      <c r="M700" s="102"/>
      <c r="N700" s="104"/>
      <c r="O700" s="104"/>
      <c r="P700" s="102"/>
      <c r="Q700" s="102"/>
      <c r="R700" s="102"/>
    </row>
    <row r="701" spans="2:18" x14ac:dyDescent="0.35">
      <c r="B701" s="102"/>
      <c r="C701" s="102"/>
      <c r="D701" s="102"/>
      <c r="E701" s="102"/>
      <c r="F701" s="102"/>
      <c r="G701" s="102"/>
      <c r="H701" s="102"/>
      <c r="I701" s="102"/>
      <c r="J701" s="102"/>
      <c r="K701" s="102"/>
      <c r="L701" s="102"/>
      <c r="M701" s="102"/>
      <c r="N701" s="104"/>
      <c r="O701" s="104"/>
      <c r="P701" s="102"/>
      <c r="Q701" s="102"/>
      <c r="R701" s="102"/>
    </row>
    <row r="702" spans="2:18" x14ac:dyDescent="0.35">
      <c r="B702" s="102"/>
      <c r="C702" s="102"/>
      <c r="D702" s="102"/>
      <c r="E702" s="102"/>
      <c r="F702" s="102"/>
      <c r="G702" s="102"/>
      <c r="H702" s="102"/>
      <c r="I702" s="102"/>
      <c r="J702" s="102"/>
      <c r="K702" s="102"/>
      <c r="L702" s="102"/>
      <c r="M702" s="102"/>
      <c r="N702" s="104"/>
      <c r="O702" s="104"/>
      <c r="P702" s="102"/>
      <c r="Q702" s="102"/>
      <c r="R702" s="102"/>
    </row>
    <row r="703" spans="2:18" x14ac:dyDescent="0.35">
      <c r="B703" s="102"/>
      <c r="C703" s="102"/>
      <c r="D703" s="102"/>
      <c r="E703" s="102"/>
      <c r="F703" s="102"/>
      <c r="G703" s="102"/>
      <c r="H703" s="102"/>
      <c r="I703" s="102"/>
      <c r="J703" s="102"/>
      <c r="K703" s="102"/>
      <c r="L703" s="102"/>
      <c r="M703" s="102"/>
      <c r="N703" s="104"/>
      <c r="O703" s="104"/>
      <c r="P703" s="102"/>
      <c r="Q703" s="102"/>
      <c r="R703" s="102"/>
    </row>
    <row r="704" spans="2:18" x14ac:dyDescent="0.35">
      <c r="B704" s="102"/>
      <c r="C704" s="102"/>
      <c r="D704" s="102"/>
      <c r="E704" s="102"/>
      <c r="F704" s="102"/>
      <c r="G704" s="102"/>
      <c r="H704" s="102"/>
      <c r="I704" s="102"/>
      <c r="J704" s="102"/>
      <c r="K704" s="102"/>
      <c r="L704" s="102"/>
      <c r="M704" s="102"/>
      <c r="N704" s="104"/>
      <c r="O704" s="104"/>
      <c r="P704" s="102"/>
      <c r="Q704" s="102"/>
      <c r="R704" s="102"/>
    </row>
    <row r="705" spans="2:18" x14ac:dyDescent="0.35">
      <c r="B705" s="102"/>
      <c r="C705" s="102"/>
      <c r="D705" s="102"/>
      <c r="E705" s="102"/>
      <c r="F705" s="102"/>
      <c r="G705" s="102"/>
      <c r="H705" s="102"/>
      <c r="I705" s="102"/>
      <c r="J705" s="102"/>
      <c r="K705" s="102"/>
      <c r="L705" s="102"/>
      <c r="M705" s="102"/>
      <c r="N705" s="104"/>
      <c r="O705" s="104"/>
      <c r="P705" s="102"/>
      <c r="Q705" s="102"/>
      <c r="R705" s="102"/>
    </row>
    <row r="706" spans="2:18" x14ac:dyDescent="0.35">
      <c r="B706" s="102"/>
      <c r="C706" s="102"/>
      <c r="D706" s="102"/>
      <c r="E706" s="102"/>
      <c r="F706" s="102"/>
      <c r="G706" s="102"/>
      <c r="H706" s="102"/>
      <c r="I706" s="102"/>
      <c r="J706" s="102"/>
      <c r="K706" s="102"/>
      <c r="L706" s="102"/>
      <c r="M706" s="102"/>
      <c r="N706" s="104"/>
      <c r="O706" s="104"/>
      <c r="P706" s="102"/>
      <c r="Q706" s="102"/>
      <c r="R706" s="102"/>
    </row>
    <row r="707" spans="2:18" x14ac:dyDescent="0.35">
      <c r="B707" s="102"/>
      <c r="C707" s="102"/>
      <c r="D707" s="102"/>
      <c r="E707" s="102"/>
      <c r="F707" s="102"/>
      <c r="G707" s="102"/>
      <c r="H707" s="102"/>
      <c r="I707" s="102"/>
      <c r="J707" s="102"/>
      <c r="K707" s="102"/>
      <c r="L707" s="102"/>
      <c r="M707" s="102"/>
      <c r="N707" s="104"/>
      <c r="O707" s="104"/>
      <c r="P707" s="102"/>
      <c r="Q707" s="102"/>
      <c r="R707" s="102"/>
    </row>
    <row r="708" spans="2:18" x14ac:dyDescent="0.35">
      <c r="B708" s="102"/>
      <c r="C708" s="102"/>
      <c r="D708" s="102"/>
      <c r="E708" s="102"/>
      <c r="F708" s="102"/>
      <c r="G708" s="102"/>
      <c r="H708" s="102"/>
      <c r="I708" s="102"/>
      <c r="J708" s="102"/>
      <c r="K708" s="102"/>
      <c r="L708" s="102"/>
      <c r="M708" s="102"/>
      <c r="N708" s="104"/>
      <c r="O708" s="104"/>
      <c r="P708" s="102"/>
      <c r="Q708" s="102"/>
      <c r="R708" s="102"/>
    </row>
    <row r="709" spans="2:18" x14ac:dyDescent="0.35">
      <c r="B709" s="102"/>
      <c r="C709" s="102"/>
      <c r="D709" s="102"/>
      <c r="E709" s="102"/>
      <c r="F709" s="102"/>
      <c r="G709" s="102"/>
      <c r="H709" s="102"/>
      <c r="I709" s="102"/>
      <c r="J709" s="102"/>
      <c r="K709" s="102"/>
      <c r="L709" s="102"/>
      <c r="M709" s="102"/>
      <c r="N709" s="104"/>
      <c r="O709" s="104"/>
      <c r="P709" s="102"/>
      <c r="Q709" s="102"/>
      <c r="R709" s="102"/>
    </row>
    <row r="710" spans="2:18" x14ac:dyDescent="0.35">
      <c r="B710" s="102"/>
      <c r="C710" s="102"/>
      <c r="D710" s="102"/>
      <c r="E710" s="102"/>
      <c r="F710" s="102"/>
      <c r="G710" s="102"/>
      <c r="H710" s="102"/>
      <c r="I710" s="102"/>
      <c r="J710" s="102"/>
      <c r="K710" s="102"/>
      <c r="L710" s="102"/>
      <c r="M710" s="102"/>
      <c r="N710" s="104"/>
      <c r="O710" s="104"/>
      <c r="P710" s="102"/>
      <c r="Q710" s="102"/>
      <c r="R710" s="102"/>
    </row>
    <row r="711" spans="2:18" x14ac:dyDescent="0.35">
      <c r="B711" s="102"/>
      <c r="C711" s="102"/>
      <c r="D711" s="102"/>
      <c r="E711" s="102"/>
      <c r="F711" s="102"/>
      <c r="G711" s="102"/>
      <c r="H711" s="102"/>
      <c r="I711" s="102"/>
      <c r="J711" s="102"/>
      <c r="K711" s="102"/>
      <c r="L711" s="102"/>
      <c r="M711" s="102"/>
      <c r="N711" s="104"/>
      <c r="O711" s="104"/>
      <c r="P711" s="102"/>
      <c r="Q711" s="102"/>
      <c r="R711" s="102"/>
    </row>
    <row r="712" spans="2:18" x14ac:dyDescent="0.35">
      <c r="B712" s="102"/>
      <c r="C712" s="102"/>
      <c r="D712" s="102"/>
      <c r="E712" s="102"/>
      <c r="F712" s="102"/>
      <c r="G712" s="102"/>
      <c r="H712" s="102"/>
      <c r="I712" s="102"/>
      <c r="J712" s="102"/>
      <c r="K712" s="102"/>
      <c r="L712" s="102"/>
      <c r="M712" s="102"/>
      <c r="N712" s="104"/>
      <c r="O712" s="104"/>
      <c r="P712" s="102"/>
      <c r="Q712" s="102"/>
      <c r="R712" s="102"/>
    </row>
    <row r="713" spans="2:18" x14ac:dyDescent="0.35">
      <c r="B713" s="102"/>
      <c r="C713" s="102"/>
      <c r="D713" s="102"/>
      <c r="E713" s="102"/>
      <c r="F713" s="102"/>
      <c r="G713" s="102"/>
      <c r="H713" s="102"/>
      <c r="I713" s="102"/>
      <c r="J713" s="102"/>
      <c r="K713" s="102"/>
      <c r="L713" s="102"/>
      <c r="M713" s="102"/>
      <c r="N713" s="104"/>
      <c r="O713" s="104"/>
      <c r="P713" s="102"/>
      <c r="Q713" s="102"/>
      <c r="R713" s="102"/>
    </row>
    <row r="714" spans="2:18" x14ac:dyDescent="0.35">
      <c r="B714" s="102"/>
      <c r="C714" s="102"/>
      <c r="D714" s="102"/>
      <c r="E714" s="102"/>
      <c r="F714" s="102"/>
      <c r="G714" s="102"/>
      <c r="H714" s="102"/>
      <c r="I714" s="102"/>
      <c r="J714" s="102"/>
      <c r="K714" s="102"/>
      <c r="L714" s="102"/>
      <c r="M714" s="102"/>
      <c r="N714" s="104"/>
      <c r="O714" s="104"/>
      <c r="P714" s="102"/>
      <c r="Q714" s="102"/>
      <c r="R714" s="102"/>
    </row>
    <row r="715" spans="2:18" x14ac:dyDescent="0.35">
      <c r="B715" s="102"/>
      <c r="C715" s="102"/>
      <c r="D715" s="102"/>
      <c r="E715" s="102"/>
      <c r="F715" s="102"/>
      <c r="G715" s="102"/>
      <c r="H715" s="102"/>
      <c r="I715" s="102"/>
      <c r="J715" s="102"/>
      <c r="K715" s="102"/>
      <c r="L715" s="102"/>
      <c r="M715" s="102"/>
      <c r="N715" s="104"/>
      <c r="O715" s="104"/>
      <c r="P715" s="102"/>
      <c r="Q715" s="102"/>
      <c r="R715" s="102"/>
    </row>
    <row r="716" spans="2:18" x14ac:dyDescent="0.35">
      <c r="B716" s="102"/>
      <c r="C716" s="102"/>
      <c r="D716" s="102"/>
      <c r="E716" s="102"/>
      <c r="F716" s="102"/>
      <c r="G716" s="102"/>
      <c r="H716" s="102"/>
      <c r="I716" s="102"/>
      <c r="J716" s="102"/>
      <c r="K716" s="102"/>
      <c r="L716" s="102"/>
      <c r="M716" s="102"/>
      <c r="N716" s="104"/>
      <c r="O716" s="104"/>
      <c r="P716" s="102"/>
      <c r="Q716" s="102"/>
      <c r="R716" s="102"/>
    </row>
    <row r="717" spans="2:18" x14ac:dyDescent="0.35">
      <c r="B717" s="102"/>
      <c r="C717" s="102"/>
      <c r="D717" s="102"/>
      <c r="E717" s="102"/>
      <c r="F717" s="102"/>
      <c r="G717" s="102"/>
      <c r="H717" s="102"/>
      <c r="I717" s="102"/>
      <c r="J717" s="102"/>
      <c r="K717" s="102"/>
      <c r="L717" s="102"/>
      <c r="M717" s="102"/>
      <c r="N717" s="104"/>
      <c r="O717" s="104"/>
      <c r="P717" s="102"/>
      <c r="Q717" s="102"/>
      <c r="R717" s="102"/>
    </row>
    <row r="718" spans="2:18" x14ac:dyDescent="0.35">
      <c r="B718" s="102"/>
      <c r="C718" s="102"/>
      <c r="D718" s="102"/>
      <c r="E718" s="102"/>
      <c r="F718" s="102"/>
      <c r="G718" s="102"/>
      <c r="H718" s="102"/>
      <c r="I718" s="102"/>
      <c r="J718" s="102"/>
      <c r="K718" s="102"/>
      <c r="L718" s="102"/>
      <c r="M718" s="102"/>
      <c r="N718" s="104"/>
      <c r="O718" s="104"/>
      <c r="P718" s="102"/>
      <c r="Q718" s="102"/>
      <c r="R718" s="102"/>
    </row>
    <row r="719" spans="2:18" x14ac:dyDescent="0.35">
      <c r="B719" s="102"/>
      <c r="C719" s="102"/>
      <c r="D719" s="102"/>
      <c r="E719" s="102"/>
      <c r="F719" s="102"/>
      <c r="G719" s="102"/>
      <c r="H719" s="102"/>
      <c r="I719" s="102"/>
      <c r="J719" s="102"/>
      <c r="K719" s="102"/>
      <c r="L719" s="102"/>
      <c r="M719" s="102"/>
      <c r="N719" s="104"/>
      <c r="O719" s="104"/>
      <c r="P719" s="102"/>
      <c r="Q719" s="102"/>
      <c r="R719" s="102"/>
    </row>
    <row r="720" spans="2:18" x14ac:dyDescent="0.35">
      <c r="B720" s="102"/>
      <c r="C720" s="102"/>
      <c r="D720" s="102"/>
      <c r="E720" s="102"/>
      <c r="F720" s="102"/>
      <c r="G720" s="102"/>
      <c r="H720" s="102"/>
      <c r="I720" s="102"/>
      <c r="J720" s="102"/>
      <c r="K720" s="102"/>
      <c r="L720" s="102"/>
      <c r="M720" s="102"/>
      <c r="N720" s="104"/>
      <c r="O720" s="104"/>
      <c r="P720" s="102"/>
      <c r="Q720" s="102"/>
      <c r="R720" s="102"/>
    </row>
    <row r="721" spans="2:18" x14ac:dyDescent="0.35">
      <c r="B721" s="102"/>
      <c r="C721" s="102"/>
      <c r="D721" s="102"/>
      <c r="E721" s="102"/>
      <c r="F721" s="102"/>
      <c r="G721" s="102"/>
      <c r="H721" s="102"/>
      <c r="I721" s="102"/>
      <c r="J721" s="102"/>
      <c r="K721" s="102"/>
      <c r="L721" s="102"/>
      <c r="M721" s="102"/>
      <c r="N721" s="104"/>
      <c r="O721" s="104"/>
      <c r="P721" s="102"/>
      <c r="Q721" s="102"/>
      <c r="R721" s="102"/>
    </row>
    <row r="722" spans="2:18" x14ac:dyDescent="0.35">
      <c r="B722" s="102"/>
      <c r="C722" s="102"/>
      <c r="D722" s="102"/>
      <c r="E722" s="102"/>
      <c r="F722" s="102"/>
      <c r="G722" s="102"/>
      <c r="H722" s="102"/>
      <c r="I722" s="102"/>
      <c r="J722" s="102"/>
      <c r="K722" s="102"/>
      <c r="L722" s="102"/>
      <c r="M722" s="102"/>
      <c r="N722" s="104"/>
      <c r="O722" s="104"/>
      <c r="P722" s="102"/>
      <c r="Q722" s="102"/>
      <c r="R722" s="102"/>
    </row>
    <row r="723" spans="2:18" x14ac:dyDescent="0.35">
      <c r="B723" s="102"/>
      <c r="C723" s="102"/>
      <c r="D723" s="102"/>
      <c r="E723" s="102"/>
      <c r="F723" s="102"/>
      <c r="G723" s="102"/>
      <c r="H723" s="102"/>
      <c r="I723" s="102"/>
      <c r="J723" s="102"/>
      <c r="K723" s="102"/>
      <c r="L723" s="102"/>
      <c r="M723" s="102"/>
      <c r="N723" s="104"/>
      <c r="O723" s="104"/>
      <c r="P723" s="102"/>
      <c r="Q723" s="102"/>
      <c r="R723" s="102"/>
    </row>
    <row r="724" spans="2:18" x14ac:dyDescent="0.35">
      <c r="B724" s="102"/>
      <c r="C724" s="102"/>
      <c r="D724" s="102"/>
      <c r="E724" s="102"/>
      <c r="F724" s="102"/>
      <c r="G724" s="102"/>
      <c r="H724" s="102"/>
      <c r="I724" s="102"/>
      <c r="J724" s="102"/>
      <c r="K724" s="102"/>
      <c r="L724" s="102"/>
      <c r="M724" s="102"/>
      <c r="N724" s="104"/>
      <c r="O724" s="104"/>
      <c r="P724" s="102"/>
      <c r="Q724" s="102"/>
      <c r="R724" s="102"/>
    </row>
    <row r="725" spans="2:18" x14ac:dyDescent="0.35">
      <c r="B725" s="102"/>
      <c r="C725" s="102"/>
      <c r="D725" s="102"/>
      <c r="E725" s="102"/>
      <c r="F725" s="102"/>
      <c r="G725" s="102"/>
      <c r="H725" s="102"/>
      <c r="I725" s="102"/>
      <c r="J725" s="102"/>
      <c r="K725" s="102"/>
      <c r="L725" s="102"/>
      <c r="M725" s="102"/>
      <c r="N725" s="104"/>
      <c r="O725" s="104"/>
      <c r="P725" s="102"/>
      <c r="Q725" s="102"/>
      <c r="R725" s="102"/>
    </row>
    <row r="726" spans="2:18" x14ac:dyDescent="0.35">
      <c r="B726" s="102"/>
      <c r="C726" s="102"/>
      <c r="D726" s="102"/>
      <c r="E726" s="102"/>
      <c r="F726" s="102"/>
      <c r="G726" s="102"/>
      <c r="H726" s="102"/>
      <c r="I726" s="102"/>
      <c r="J726" s="102"/>
      <c r="K726" s="102"/>
      <c r="L726" s="102"/>
      <c r="M726" s="102"/>
      <c r="N726" s="104"/>
      <c r="O726" s="104"/>
      <c r="P726" s="102"/>
      <c r="Q726" s="102"/>
      <c r="R726" s="102"/>
    </row>
    <row r="727" spans="2:18" x14ac:dyDescent="0.35">
      <c r="B727" s="102"/>
      <c r="C727" s="102"/>
      <c r="D727" s="102"/>
      <c r="E727" s="102"/>
      <c r="F727" s="102"/>
      <c r="G727" s="102"/>
      <c r="H727" s="102"/>
      <c r="I727" s="102"/>
      <c r="J727" s="102"/>
      <c r="K727" s="102"/>
      <c r="L727" s="102"/>
      <c r="M727" s="102"/>
      <c r="N727" s="104"/>
      <c r="O727" s="104"/>
      <c r="P727" s="102"/>
      <c r="Q727" s="102"/>
      <c r="R727" s="102"/>
    </row>
    <row r="728" spans="2:18" x14ac:dyDescent="0.35">
      <c r="B728" s="102"/>
      <c r="C728" s="102"/>
      <c r="D728" s="102"/>
      <c r="E728" s="102"/>
      <c r="F728" s="102"/>
      <c r="G728" s="102"/>
      <c r="H728" s="102"/>
      <c r="I728" s="102"/>
      <c r="J728" s="102"/>
      <c r="K728" s="102"/>
      <c r="L728" s="102"/>
      <c r="M728" s="102"/>
      <c r="N728" s="104"/>
      <c r="O728" s="104"/>
      <c r="P728" s="102"/>
      <c r="Q728" s="102"/>
      <c r="R728" s="102"/>
    </row>
    <row r="729" spans="2:18" x14ac:dyDescent="0.35">
      <c r="B729" s="102"/>
      <c r="C729" s="102"/>
      <c r="D729" s="102"/>
      <c r="E729" s="102"/>
      <c r="F729" s="102"/>
      <c r="G729" s="102"/>
      <c r="H729" s="102"/>
      <c r="I729" s="102"/>
      <c r="J729" s="102"/>
      <c r="K729" s="102"/>
      <c r="L729" s="102"/>
      <c r="M729" s="102"/>
      <c r="N729" s="104"/>
      <c r="O729" s="104"/>
      <c r="P729" s="102"/>
      <c r="Q729" s="102"/>
      <c r="R729" s="102"/>
    </row>
    <row r="730" spans="2:18" x14ac:dyDescent="0.35">
      <c r="B730" s="102"/>
      <c r="C730" s="102"/>
      <c r="D730" s="102"/>
      <c r="E730" s="102"/>
      <c r="F730" s="102"/>
      <c r="G730" s="102"/>
      <c r="H730" s="102"/>
      <c r="I730" s="102"/>
      <c r="J730" s="102"/>
      <c r="K730" s="102"/>
      <c r="L730" s="102"/>
      <c r="M730" s="102"/>
      <c r="N730" s="104"/>
      <c r="O730" s="104"/>
      <c r="P730" s="102"/>
      <c r="Q730" s="102"/>
      <c r="R730" s="102"/>
    </row>
    <row r="731" spans="2:18" x14ac:dyDescent="0.35">
      <c r="B731" s="102"/>
      <c r="C731" s="102"/>
      <c r="D731" s="102"/>
      <c r="E731" s="102"/>
      <c r="F731" s="102"/>
      <c r="G731" s="102"/>
      <c r="H731" s="102"/>
      <c r="I731" s="102"/>
      <c r="J731" s="102"/>
      <c r="K731" s="102"/>
      <c r="L731" s="102"/>
      <c r="M731" s="102"/>
      <c r="N731" s="104"/>
      <c r="O731" s="104"/>
      <c r="P731" s="102"/>
      <c r="Q731" s="102"/>
      <c r="R731" s="102"/>
    </row>
    <row r="732" spans="2:18" x14ac:dyDescent="0.35">
      <c r="B732" s="102"/>
      <c r="C732" s="102"/>
      <c r="D732" s="102"/>
      <c r="E732" s="102"/>
      <c r="F732" s="102"/>
      <c r="G732" s="102"/>
      <c r="H732" s="102"/>
      <c r="I732" s="102"/>
      <c r="J732" s="102"/>
      <c r="K732" s="102"/>
      <c r="L732" s="102"/>
      <c r="M732" s="102"/>
      <c r="N732" s="104"/>
      <c r="O732" s="104"/>
      <c r="P732" s="102"/>
      <c r="Q732" s="102"/>
      <c r="R732" s="102"/>
    </row>
    <row r="733" spans="2:18" x14ac:dyDescent="0.35">
      <c r="B733" s="102"/>
      <c r="C733" s="102"/>
      <c r="D733" s="102"/>
      <c r="E733" s="102"/>
      <c r="F733" s="102"/>
      <c r="G733" s="102"/>
      <c r="H733" s="102"/>
      <c r="I733" s="102"/>
      <c r="J733" s="102"/>
      <c r="K733" s="102"/>
      <c r="L733" s="102"/>
      <c r="M733" s="102"/>
      <c r="N733" s="104"/>
      <c r="O733" s="104"/>
      <c r="P733" s="102"/>
      <c r="Q733" s="102"/>
      <c r="R733" s="102"/>
    </row>
    <row r="734" spans="2:18" x14ac:dyDescent="0.35">
      <c r="B734" s="102"/>
      <c r="C734" s="102"/>
      <c r="D734" s="102"/>
      <c r="E734" s="102"/>
      <c r="F734" s="102"/>
      <c r="G734" s="102"/>
      <c r="H734" s="102"/>
      <c r="I734" s="102"/>
      <c r="J734" s="102"/>
      <c r="K734" s="102"/>
      <c r="L734" s="102"/>
      <c r="M734" s="102"/>
      <c r="N734" s="104"/>
      <c r="O734" s="104"/>
      <c r="P734" s="102"/>
      <c r="Q734" s="102"/>
      <c r="R734" s="102"/>
    </row>
    <row r="735" spans="2:18" x14ac:dyDescent="0.35">
      <c r="B735" s="102"/>
      <c r="C735" s="102"/>
      <c r="D735" s="102"/>
      <c r="E735" s="102"/>
      <c r="F735" s="102"/>
      <c r="G735" s="102"/>
      <c r="H735" s="102"/>
      <c r="I735" s="102"/>
      <c r="J735" s="102"/>
      <c r="K735" s="102"/>
      <c r="L735" s="102"/>
      <c r="M735" s="102"/>
      <c r="N735" s="104"/>
      <c r="O735" s="104"/>
      <c r="P735" s="102"/>
      <c r="Q735" s="102"/>
      <c r="R735" s="102"/>
    </row>
    <row r="736" spans="2:18" x14ac:dyDescent="0.35">
      <c r="B736" s="102"/>
      <c r="C736" s="102"/>
      <c r="D736" s="102"/>
      <c r="E736" s="102"/>
      <c r="F736" s="102"/>
      <c r="G736" s="102"/>
      <c r="H736" s="102"/>
      <c r="I736" s="102"/>
      <c r="J736" s="102"/>
      <c r="K736" s="102"/>
      <c r="L736" s="102"/>
      <c r="M736" s="102"/>
      <c r="N736" s="104"/>
      <c r="O736" s="104"/>
      <c r="P736" s="102"/>
      <c r="Q736" s="102"/>
      <c r="R736" s="102"/>
    </row>
    <row r="737" spans="2:18" x14ac:dyDescent="0.35">
      <c r="B737" s="102"/>
      <c r="C737" s="102"/>
      <c r="D737" s="102"/>
      <c r="E737" s="102"/>
      <c r="F737" s="102"/>
      <c r="G737" s="102"/>
      <c r="H737" s="102"/>
      <c r="I737" s="102"/>
      <c r="J737" s="102"/>
      <c r="K737" s="102"/>
      <c r="L737" s="102"/>
      <c r="M737" s="102"/>
      <c r="N737" s="104"/>
      <c r="O737" s="104"/>
      <c r="P737" s="102"/>
      <c r="Q737" s="102"/>
      <c r="R737" s="102"/>
    </row>
    <row r="738" spans="2:18" x14ac:dyDescent="0.35">
      <c r="B738" s="102"/>
      <c r="C738" s="102"/>
      <c r="D738" s="102"/>
      <c r="E738" s="102"/>
      <c r="F738" s="102"/>
      <c r="G738" s="102"/>
      <c r="H738" s="102"/>
      <c r="I738" s="102"/>
      <c r="J738" s="102"/>
      <c r="K738" s="102"/>
      <c r="L738" s="102"/>
      <c r="M738" s="102"/>
      <c r="N738" s="104"/>
      <c r="O738" s="104"/>
      <c r="P738" s="102"/>
      <c r="Q738" s="102"/>
      <c r="R738" s="102"/>
    </row>
    <row r="739" spans="2:18" x14ac:dyDescent="0.35">
      <c r="B739" s="102"/>
      <c r="C739" s="102"/>
      <c r="D739" s="102"/>
      <c r="E739" s="102"/>
      <c r="F739" s="102"/>
      <c r="G739" s="102"/>
      <c r="H739" s="102"/>
      <c r="I739" s="102"/>
      <c r="J739" s="102"/>
      <c r="K739" s="102"/>
      <c r="L739" s="102"/>
      <c r="M739" s="102"/>
      <c r="N739" s="104"/>
      <c r="O739" s="104"/>
      <c r="P739" s="102"/>
      <c r="Q739" s="102"/>
      <c r="R739" s="102"/>
    </row>
    <row r="740" spans="2:18" x14ac:dyDescent="0.35">
      <c r="B740" s="102"/>
      <c r="C740" s="102"/>
      <c r="D740" s="102"/>
      <c r="E740" s="102"/>
      <c r="F740" s="102"/>
      <c r="G740" s="102"/>
      <c r="H740" s="102"/>
      <c r="I740" s="102"/>
      <c r="J740" s="102"/>
      <c r="K740" s="102"/>
      <c r="L740" s="102"/>
      <c r="M740" s="102"/>
      <c r="N740" s="104"/>
      <c r="O740" s="104"/>
      <c r="P740" s="102"/>
      <c r="Q740" s="102"/>
      <c r="R740" s="102"/>
    </row>
    <row r="741" spans="2:18" x14ac:dyDescent="0.35">
      <c r="B741" s="102"/>
      <c r="C741" s="102"/>
      <c r="D741" s="102"/>
      <c r="E741" s="102"/>
      <c r="F741" s="102"/>
      <c r="G741" s="102"/>
      <c r="H741" s="102"/>
      <c r="I741" s="102"/>
      <c r="J741" s="102"/>
      <c r="K741" s="102"/>
      <c r="L741" s="102"/>
      <c r="M741" s="102"/>
      <c r="N741" s="104"/>
      <c r="O741" s="104"/>
      <c r="P741" s="102"/>
      <c r="Q741" s="102"/>
      <c r="R741" s="102"/>
    </row>
    <row r="742" spans="2:18" x14ac:dyDescent="0.35">
      <c r="B742" s="102"/>
      <c r="C742" s="102"/>
      <c r="D742" s="102"/>
      <c r="E742" s="102"/>
      <c r="F742" s="102"/>
      <c r="G742" s="102"/>
      <c r="H742" s="102"/>
      <c r="I742" s="102"/>
      <c r="J742" s="102"/>
      <c r="K742" s="102"/>
      <c r="L742" s="102"/>
      <c r="M742" s="102"/>
      <c r="N742" s="104"/>
      <c r="O742" s="104"/>
      <c r="P742" s="102"/>
      <c r="Q742" s="102"/>
      <c r="R742" s="102"/>
    </row>
    <row r="743" spans="2:18" x14ac:dyDescent="0.35">
      <c r="B743" s="102"/>
      <c r="C743" s="102"/>
      <c r="D743" s="102"/>
      <c r="E743" s="102"/>
      <c r="F743" s="102"/>
      <c r="G743" s="102"/>
      <c r="H743" s="102"/>
      <c r="I743" s="102"/>
      <c r="J743" s="102"/>
      <c r="K743" s="102"/>
      <c r="L743" s="102"/>
      <c r="M743" s="102"/>
      <c r="N743" s="104"/>
      <c r="O743" s="104"/>
      <c r="P743" s="102"/>
      <c r="Q743" s="102"/>
      <c r="R743" s="102"/>
    </row>
    <row r="744" spans="2:18" x14ac:dyDescent="0.35">
      <c r="B744" s="102"/>
      <c r="C744" s="102"/>
      <c r="D744" s="102"/>
      <c r="E744" s="102"/>
      <c r="F744" s="102"/>
      <c r="G744" s="102"/>
      <c r="H744" s="102"/>
      <c r="I744" s="102"/>
      <c r="J744" s="102"/>
      <c r="K744" s="102"/>
      <c r="L744" s="102"/>
      <c r="M744" s="102"/>
      <c r="N744" s="104"/>
      <c r="O744" s="104"/>
      <c r="P744" s="102"/>
      <c r="Q744" s="102"/>
      <c r="R744" s="102"/>
    </row>
    <row r="745" spans="2:18" x14ac:dyDescent="0.35">
      <c r="B745" s="102"/>
      <c r="C745" s="102"/>
      <c r="D745" s="102"/>
      <c r="E745" s="102"/>
      <c r="F745" s="102"/>
      <c r="G745" s="102"/>
      <c r="H745" s="102"/>
      <c r="I745" s="102"/>
      <c r="J745" s="102"/>
      <c r="K745" s="102"/>
      <c r="L745" s="102"/>
      <c r="M745" s="102"/>
      <c r="N745" s="104"/>
      <c r="O745" s="104"/>
      <c r="P745" s="102"/>
      <c r="Q745" s="102"/>
      <c r="R745" s="102"/>
    </row>
    <row r="746" spans="2:18" x14ac:dyDescent="0.35">
      <c r="B746" s="102"/>
      <c r="C746" s="102"/>
      <c r="D746" s="102"/>
      <c r="E746" s="102"/>
      <c r="F746" s="102"/>
      <c r="G746" s="102"/>
      <c r="H746" s="102"/>
      <c r="I746" s="102"/>
      <c r="J746" s="102"/>
      <c r="K746" s="102"/>
      <c r="L746" s="102"/>
      <c r="M746" s="102"/>
      <c r="N746" s="104"/>
      <c r="O746" s="104"/>
      <c r="P746" s="102"/>
      <c r="Q746" s="102"/>
      <c r="R746" s="102"/>
    </row>
    <row r="747" spans="2:18" x14ac:dyDescent="0.35">
      <c r="B747" s="102"/>
      <c r="C747" s="102"/>
      <c r="D747" s="102"/>
      <c r="E747" s="102"/>
      <c r="F747" s="102"/>
      <c r="G747" s="102"/>
      <c r="H747" s="102"/>
      <c r="I747" s="102"/>
      <c r="J747" s="102"/>
      <c r="K747" s="102"/>
      <c r="L747" s="102"/>
      <c r="M747" s="102"/>
      <c r="N747" s="104"/>
      <c r="O747" s="104"/>
      <c r="P747" s="102"/>
      <c r="Q747" s="102"/>
      <c r="R747" s="102"/>
    </row>
    <row r="748" spans="2:18" x14ac:dyDescent="0.35">
      <c r="B748" s="102"/>
      <c r="C748" s="102"/>
      <c r="D748" s="102"/>
      <c r="E748" s="102"/>
      <c r="F748" s="102"/>
      <c r="G748" s="102"/>
      <c r="H748" s="102"/>
      <c r="I748" s="102"/>
      <c r="J748" s="102"/>
      <c r="K748" s="102"/>
      <c r="L748" s="102"/>
      <c r="M748" s="102"/>
      <c r="N748" s="104"/>
      <c r="O748" s="104"/>
      <c r="P748" s="102"/>
      <c r="Q748" s="102"/>
      <c r="R748" s="102"/>
    </row>
    <row r="749" spans="2:18" x14ac:dyDescent="0.35">
      <c r="B749" s="102"/>
      <c r="C749" s="102"/>
      <c r="D749" s="102"/>
      <c r="E749" s="102"/>
      <c r="F749" s="102"/>
      <c r="G749" s="102"/>
      <c r="H749" s="102"/>
      <c r="I749" s="102"/>
      <c r="J749" s="102"/>
      <c r="K749" s="102"/>
      <c r="L749" s="102"/>
      <c r="M749" s="102"/>
      <c r="N749" s="104"/>
      <c r="O749" s="104"/>
      <c r="P749" s="102"/>
      <c r="Q749" s="102"/>
      <c r="R749" s="102"/>
    </row>
    <row r="750" spans="2:18" x14ac:dyDescent="0.35">
      <c r="B750" s="102"/>
      <c r="C750" s="102"/>
      <c r="D750" s="102"/>
      <c r="E750" s="102"/>
      <c r="F750" s="102"/>
      <c r="G750" s="102"/>
      <c r="H750" s="102"/>
      <c r="I750" s="102"/>
      <c r="J750" s="102"/>
      <c r="K750" s="102"/>
      <c r="L750" s="102"/>
      <c r="M750" s="102"/>
      <c r="N750" s="104"/>
      <c r="O750" s="104"/>
      <c r="P750" s="102"/>
      <c r="Q750" s="102"/>
      <c r="R750" s="102"/>
    </row>
    <row r="751" spans="2:18" x14ac:dyDescent="0.35">
      <c r="B751" s="102"/>
      <c r="C751" s="102"/>
      <c r="D751" s="102"/>
      <c r="E751" s="102"/>
      <c r="F751" s="102"/>
      <c r="G751" s="102"/>
      <c r="H751" s="102"/>
      <c r="I751" s="102"/>
      <c r="J751" s="102"/>
      <c r="K751" s="102"/>
      <c r="L751" s="102"/>
      <c r="M751" s="102"/>
      <c r="N751" s="104"/>
      <c r="O751" s="104"/>
      <c r="P751" s="102"/>
      <c r="Q751" s="102"/>
      <c r="R751" s="102"/>
    </row>
    <row r="752" spans="2:18" x14ac:dyDescent="0.35">
      <c r="B752" s="102"/>
      <c r="C752" s="102"/>
      <c r="D752" s="102"/>
      <c r="E752" s="102"/>
      <c r="F752" s="102"/>
      <c r="G752" s="102"/>
      <c r="H752" s="102"/>
      <c r="I752" s="102"/>
      <c r="J752" s="102"/>
      <c r="K752" s="102"/>
      <c r="L752" s="102"/>
      <c r="M752" s="102"/>
      <c r="N752" s="104"/>
      <c r="O752" s="104"/>
      <c r="P752" s="102"/>
      <c r="Q752" s="102"/>
      <c r="R752" s="102"/>
    </row>
    <row r="753" spans="2:18" x14ac:dyDescent="0.35">
      <c r="B753" s="102"/>
      <c r="C753" s="102"/>
      <c r="D753" s="102"/>
      <c r="E753" s="102"/>
      <c r="F753" s="102"/>
      <c r="G753" s="102"/>
      <c r="H753" s="102"/>
      <c r="I753" s="102"/>
      <c r="J753" s="102"/>
      <c r="K753" s="102"/>
      <c r="L753" s="102"/>
      <c r="M753" s="102"/>
      <c r="N753" s="104"/>
      <c r="O753" s="104"/>
      <c r="P753" s="102"/>
      <c r="Q753" s="102"/>
      <c r="R753" s="102"/>
    </row>
    <row r="754" spans="2:18" x14ac:dyDescent="0.35">
      <c r="B754" s="102"/>
      <c r="C754" s="102"/>
      <c r="D754" s="102"/>
      <c r="E754" s="102"/>
      <c r="F754" s="102"/>
      <c r="G754" s="102"/>
      <c r="H754" s="102"/>
      <c r="I754" s="102"/>
      <c r="J754" s="102"/>
      <c r="K754" s="102"/>
      <c r="L754" s="102"/>
      <c r="M754" s="102"/>
      <c r="N754" s="104"/>
      <c r="O754" s="104"/>
      <c r="P754" s="102"/>
      <c r="Q754" s="102"/>
      <c r="R754" s="102"/>
    </row>
    <row r="755" spans="2:18" x14ac:dyDescent="0.35">
      <c r="B755" s="102"/>
      <c r="C755" s="102"/>
      <c r="D755" s="102"/>
      <c r="E755" s="102"/>
      <c r="F755" s="102"/>
      <c r="G755" s="102"/>
      <c r="H755" s="102"/>
      <c r="I755" s="102"/>
      <c r="J755" s="102"/>
      <c r="K755" s="102"/>
      <c r="L755" s="102"/>
      <c r="M755" s="102"/>
      <c r="N755" s="104"/>
      <c r="O755" s="104"/>
      <c r="P755" s="102"/>
      <c r="Q755" s="102"/>
      <c r="R755" s="102"/>
    </row>
    <row r="756" spans="2:18" x14ac:dyDescent="0.35">
      <c r="B756" s="102"/>
      <c r="C756" s="102"/>
      <c r="D756" s="102"/>
      <c r="E756" s="102"/>
      <c r="F756" s="102"/>
      <c r="G756" s="102"/>
      <c r="H756" s="102"/>
      <c r="I756" s="102"/>
      <c r="J756" s="102"/>
      <c r="K756" s="102"/>
      <c r="L756" s="102"/>
      <c r="M756" s="102"/>
      <c r="N756" s="104"/>
      <c r="O756" s="104"/>
      <c r="P756" s="102"/>
      <c r="Q756" s="102"/>
      <c r="R756" s="102"/>
    </row>
    <row r="757" spans="2:18" x14ac:dyDescent="0.35">
      <c r="B757" s="102"/>
      <c r="C757" s="102"/>
      <c r="D757" s="102"/>
      <c r="E757" s="102"/>
      <c r="F757" s="102"/>
      <c r="G757" s="102"/>
      <c r="H757" s="102"/>
      <c r="I757" s="102"/>
      <c r="J757" s="102"/>
      <c r="K757" s="102"/>
      <c r="L757" s="102"/>
      <c r="M757" s="102"/>
      <c r="N757" s="104"/>
      <c r="O757" s="104"/>
      <c r="P757" s="102"/>
      <c r="Q757" s="102"/>
      <c r="R757" s="102"/>
    </row>
    <row r="758" spans="2:18" x14ac:dyDescent="0.35">
      <c r="B758" s="102"/>
      <c r="C758" s="102"/>
      <c r="D758" s="102"/>
      <c r="E758" s="102"/>
      <c r="F758" s="102"/>
      <c r="G758" s="102"/>
      <c r="H758" s="102"/>
      <c r="I758" s="102"/>
      <c r="J758" s="102"/>
      <c r="K758" s="102"/>
      <c r="L758" s="102"/>
      <c r="M758" s="102"/>
      <c r="N758" s="104"/>
      <c r="O758" s="104"/>
      <c r="P758" s="102"/>
      <c r="Q758" s="102"/>
      <c r="R758" s="102"/>
    </row>
    <row r="759" spans="2:18" x14ac:dyDescent="0.35">
      <c r="B759" s="102"/>
      <c r="C759" s="102"/>
      <c r="D759" s="102"/>
      <c r="E759" s="102"/>
      <c r="F759" s="102"/>
      <c r="G759" s="102"/>
      <c r="H759" s="102"/>
      <c r="I759" s="102"/>
      <c r="J759" s="102"/>
      <c r="K759" s="102"/>
      <c r="L759" s="102"/>
      <c r="M759" s="102"/>
      <c r="N759" s="104"/>
      <c r="O759" s="104"/>
      <c r="P759" s="102"/>
      <c r="Q759" s="102"/>
      <c r="R759" s="102"/>
    </row>
  </sheetData>
  <sheetProtection selectLockedCells="1" selectUnlockedCells="1"/>
  <mergeCells count="97">
    <mergeCell ref="B2:J2"/>
    <mergeCell ref="C4:D4"/>
    <mergeCell ref="E4:F4"/>
    <mergeCell ref="G4:J4"/>
    <mergeCell ref="C6:D6"/>
    <mergeCell ref="E6:F6"/>
    <mergeCell ref="I6:J6"/>
    <mergeCell ref="C8:D8"/>
    <mergeCell ref="I8:J8"/>
    <mergeCell ref="C10:D10"/>
    <mergeCell ref="E10:F10"/>
    <mergeCell ref="G10:J10"/>
    <mergeCell ref="C12:D12"/>
    <mergeCell ref="E12:F12"/>
    <mergeCell ref="G12:J12"/>
    <mergeCell ref="B14:J14"/>
    <mergeCell ref="H16:I16"/>
    <mergeCell ref="B18:C18"/>
    <mergeCell ref="D18:F18"/>
    <mergeCell ref="B21:J21"/>
    <mergeCell ref="D24:E24"/>
    <mergeCell ref="G24:H24"/>
    <mergeCell ref="I24:J24"/>
    <mergeCell ref="B26:C26"/>
    <mergeCell ref="B29:N29"/>
    <mergeCell ref="O31:O34"/>
    <mergeCell ref="F48:I48"/>
    <mergeCell ref="B60:D60"/>
    <mergeCell ref="B70:C70"/>
    <mergeCell ref="B71:C71"/>
    <mergeCell ref="B72:C72"/>
    <mergeCell ref="B106:B109"/>
    <mergeCell ref="B114:D114"/>
    <mergeCell ref="F122:F123"/>
    <mergeCell ref="B124:D125"/>
    <mergeCell ref="E124:E125"/>
    <mergeCell ref="F124:F125"/>
    <mergeCell ref="A116:A121"/>
    <mergeCell ref="B116:D117"/>
    <mergeCell ref="E116:E117"/>
    <mergeCell ref="F116:F117"/>
    <mergeCell ref="B118:D119"/>
    <mergeCell ref="E118:E119"/>
    <mergeCell ref="F118:F119"/>
    <mergeCell ref="B120:D121"/>
    <mergeCell ref="E120:E121"/>
    <mergeCell ref="F120:F121"/>
    <mergeCell ref="E144:E145"/>
    <mergeCell ref="B122:D123"/>
    <mergeCell ref="E122:E123"/>
    <mergeCell ref="E130:E131"/>
    <mergeCell ref="E132:E133"/>
    <mergeCell ref="E134:E135"/>
    <mergeCell ref="E136:E137"/>
    <mergeCell ref="E138:E139"/>
    <mergeCell ref="B126:D127"/>
    <mergeCell ref="E126:E127"/>
    <mergeCell ref="B144:D145"/>
    <mergeCell ref="F126:F127"/>
    <mergeCell ref="B128:D129"/>
    <mergeCell ref="E128:E129"/>
    <mergeCell ref="B134:D135"/>
    <mergeCell ref="B142:D143"/>
    <mergeCell ref="B130:D131"/>
    <mergeCell ref="B132:D133"/>
    <mergeCell ref="E140:E141"/>
    <mergeCell ref="E142:E143"/>
    <mergeCell ref="B189:D190"/>
    <mergeCell ref="E189:E190"/>
    <mergeCell ref="F189:F190"/>
    <mergeCell ref="B136:D137"/>
    <mergeCell ref="B140:D141"/>
    <mergeCell ref="B138:D139"/>
    <mergeCell ref="B185:D186"/>
    <mergeCell ref="E185:E186"/>
    <mergeCell ref="F185:F186"/>
    <mergeCell ref="B187:D188"/>
    <mergeCell ref="E187:E188"/>
    <mergeCell ref="F187:F188"/>
    <mergeCell ref="B146:D147"/>
    <mergeCell ref="E146:E147"/>
    <mergeCell ref="B148:D149"/>
    <mergeCell ref="E148:E149"/>
    <mergeCell ref="B150:D151"/>
    <mergeCell ref="E150:E151"/>
    <mergeCell ref="B152:D153"/>
    <mergeCell ref="E152:E153"/>
    <mergeCell ref="B162:D163"/>
    <mergeCell ref="E162:E163"/>
    <mergeCell ref="B158:D159"/>
    <mergeCell ref="E158:E159"/>
    <mergeCell ref="B160:D161"/>
    <mergeCell ref="E160:E161"/>
    <mergeCell ref="B154:D155"/>
    <mergeCell ref="E154:E155"/>
    <mergeCell ref="B156:D157"/>
    <mergeCell ref="E156:E157"/>
  </mergeCells>
  <conditionalFormatting sqref="C12:D12">
    <cfRule type="cellIs" dxfId="71" priority="2" stopIfTrue="1" operator="equal">
      <formula>"C"</formula>
    </cfRule>
    <cfRule type="cellIs" dxfId="70" priority="3" stopIfTrue="1" operator="equal">
      <formula>"B2"</formula>
    </cfRule>
    <cfRule type="cellIs" dxfId="69" priority="4" stopIfTrue="1" operator="equal">
      <formula>"B1"</formula>
    </cfRule>
  </conditionalFormatting>
  <conditionalFormatting sqref="C92:N92 C30:N30">
    <cfRule type="cellIs" dxfId="68" priority="5" stopIfTrue="1" operator="equal">
      <formula>$C$16</formula>
    </cfRule>
  </conditionalFormatting>
  <conditionalFormatting sqref="F48:I48">
    <cfRule type="expression" dxfId="67" priority="7" stopIfTrue="1">
      <formula>LEFT($F$48,2)="OK"</formula>
    </cfRule>
  </conditionalFormatting>
  <conditionalFormatting sqref="H184:S184 H114:S115">
    <cfRule type="cellIs" dxfId="66" priority="8" stopIfTrue="1" operator="equal">
      <formula>$C$16</formula>
    </cfRule>
  </conditionalFormatting>
  <dataValidations xWindow="38205" yWindow="59609" count="9">
    <dataValidation type="list" operator="equal" allowBlank="1" showErrorMessage="1" sqref="B106:C106 C107:C109" xr:uid="{00000000-0002-0000-0200-000000000000}">
      <formula1>NA()</formula1>
      <formula2>0</formula2>
    </dataValidation>
    <dataValidation type="list" operator="equal" allowBlank="1" showErrorMessage="1" sqref="D26" xr:uid="{00000000-0002-0000-0200-000001000000}">
      <formula1>Currency</formula1>
      <formula2>0</formula2>
    </dataValidation>
    <dataValidation type="list" operator="equal" allowBlank="1" showErrorMessage="1" sqref="C4:D4" xr:uid="{00000000-0002-0000-0200-000002000000}">
      <formula1>Ciudades</formula1>
      <formula2>0</formula2>
    </dataValidation>
    <dataValidation type="list" operator="equal" allowBlank="1" showErrorMessage="1" sqref="G6" xr:uid="{00000000-0002-0000-0200-000003000000}">
      <formula1>Component</formula1>
      <formula2>0</formula2>
    </dataValidation>
    <dataValidation type="list" operator="equal" allowBlank="1" showErrorMessage="1" sqref="G8" xr:uid="{00000000-0002-0000-0200-000004000000}">
      <formula1>Round</formula1>
      <formula2>0</formula2>
    </dataValidation>
    <dataValidation type="list" operator="equal" allowBlank="1" showErrorMessage="1" sqref="I8:J8" xr:uid="{00000000-0002-0000-0200-000005000000}">
      <formula1>Phase</formula1>
      <formula2>0</formula2>
    </dataValidation>
    <dataValidation type="list" operator="equal" allowBlank="1" showErrorMessage="1" sqref="G10:J10" xr:uid="{00000000-0002-0000-0200-000006000000}">
      <formula1>LFA</formula1>
      <formula2>0</formula2>
    </dataValidation>
    <dataValidation type="list" operator="equal" allowBlank="1" showErrorMessage="1" sqref="C12:D12" xr:uid="{00000000-0002-0000-0200-000007000000}">
      <formula1>Rating</formula1>
      <formula2>0</formula2>
    </dataValidation>
    <dataValidation type="list" operator="equal" allowBlank="1" showErrorMessage="1" sqref="C16" xr:uid="{00000000-0002-0000-0200-000008000000}">
      <formula1>PERIOD</formula1>
      <formula2>0</formula2>
    </dataValidation>
  </dataValidations>
  <pageMargins left="0.70833333333333337" right="0.70833333333333337" top="0.74791666666666667" bottom="0.74861111111111112" header="0.51180555555555551" footer="0.31527777777777777"/>
  <pageSetup paperSize="9" firstPageNumber="0" fitToHeight="8" orientation="landscape" horizontalDpi="300" verticalDpi="300" r:id="rId1"/>
  <headerFooter alignWithMargins="0">
    <oddFooter>&amp;L&amp;F&amp;C&amp;A&amp;R&amp;D</oddFooter>
  </headerFooter>
  <rowBreaks count="1" manualBreakCount="1">
    <brk id="49"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1"/>
    <pageSetUpPr fitToPage="1"/>
  </sheetPr>
  <dimension ref="A1:X21"/>
  <sheetViews>
    <sheetView showGridLines="0" zoomScale="80" zoomScaleNormal="80" zoomScaleSheetLayoutView="100" workbookViewId="0">
      <selection activeCell="E20" sqref="E20"/>
    </sheetView>
  </sheetViews>
  <sheetFormatPr baseColWidth="10" defaultColWidth="11.453125" defaultRowHeight="14.5" x14ac:dyDescent="0.35"/>
  <cols>
    <col min="1" max="1" width="21.1796875" style="3" customWidth="1"/>
    <col min="2" max="2" width="12.54296875" style="3" customWidth="1"/>
    <col min="3" max="3" width="20.54296875" style="3" customWidth="1"/>
    <col min="4" max="4" width="19.453125" style="3" customWidth="1"/>
    <col min="5" max="5" width="11.54296875" style="3" customWidth="1"/>
    <col min="6" max="6" width="18.54296875" style="3" customWidth="1"/>
    <col min="7" max="7" width="25.453125" style="3" customWidth="1"/>
    <col min="8" max="8" width="18.453125" style="3" customWidth="1"/>
    <col min="9" max="9" width="9.453125" style="3" customWidth="1"/>
    <col min="10" max="10" width="13" style="3" customWidth="1"/>
    <col min="11" max="11" width="11.453125" style="3"/>
    <col min="12" max="12" width="8.1796875" style="3" customWidth="1"/>
    <col min="13" max="13" width="9.54296875" style="3" customWidth="1"/>
    <col min="14" max="14" width="8.54296875" style="3" customWidth="1"/>
    <col min="15" max="15" width="7.1796875" style="3" customWidth="1"/>
    <col min="16" max="16384" width="11.453125" style="3"/>
  </cols>
  <sheetData>
    <row r="1" spans="1:24" ht="21" customHeight="1" x14ac:dyDescent="0.35">
      <c r="A1" s="34"/>
      <c r="B1" s="34"/>
      <c r="C1" s="34"/>
      <c r="D1" s="34"/>
      <c r="E1" s="34"/>
      <c r="F1" s="34"/>
      <c r="G1" s="29"/>
      <c r="H1" s="34"/>
      <c r="I1" s="34"/>
      <c r="J1" s="34"/>
    </row>
    <row r="2" spans="1:24" ht="25.5" customHeight="1" x14ac:dyDescent="0.35">
      <c r="A2" s="103"/>
      <c r="B2" s="103"/>
      <c r="C2" s="103"/>
      <c r="D2" s="103"/>
      <c r="E2" s="103"/>
      <c r="F2" s="103"/>
      <c r="G2" s="103"/>
      <c r="H2" s="103"/>
      <c r="I2" s="103"/>
      <c r="J2" s="103"/>
    </row>
    <row r="3" spans="1:24" ht="36" x14ac:dyDescent="0.35">
      <c r="A3" s="103"/>
      <c r="B3" s="836" t="str">
        <f>+"Tablero de mando: "&amp;" "&amp;+'Introducción de datos'!C4&amp;" - "&amp;+'Introducción de datos'!G6</f>
        <v>Tablero de mando:  Paraguay - TB</v>
      </c>
      <c r="C3" s="836"/>
      <c r="D3" s="836"/>
      <c r="E3" s="836"/>
      <c r="F3" s="836"/>
      <c r="G3" s="836"/>
      <c r="H3" s="836"/>
      <c r="I3" s="836"/>
      <c r="J3" s="836"/>
      <c r="K3" s="37"/>
      <c r="L3" s="37"/>
      <c r="M3" s="37"/>
      <c r="N3" s="38"/>
      <c r="O3" s="38"/>
      <c r="P3" s="38"/>
      <c r="Q3" s="38"/>
      <c r="R3" s="38"/>
      <c r="S3" s="38"/>
      <c r="T3" s="38"/>
    </row>
    <row r="4" spans="1:24" ht="15" customHeight="1" x14ac:dyDescent="0.35">
      <c r="A4" s="103"/>
      <c r="B4" s="103"/>
      <c r="C4" s="103"/>
      <c r="D4" s="103"/>
      <c r="E4" s="103"/>
      <c r="F4" s="103"/>
      <c r="G4" s="103"/>
      <c r="H4" s="103"/>
      <c r="I4" s="103"/>
      <c r="J4" s="103"/>
      <c r="L4" s="38"/>
      <c r="M4" s="38"/>
      <c r="N4" s="38"/>
      <c r="O4" s="38"/>
      <c r="P4" s="38"/>
      <c r="Q4" s="38"/>
      <c r="R4" s="38"/>
      <c r="S4" s="38"/>
      <c r="T4" s="38"/>
    </row>
    <row r="5" spans="1:24" x14ac:dyDescent="0.35">
      <c r="A5" s="103"/>
      <c r="B5" s="103"/>
      <c r="C5" s="103"/>
      <c r="D5" s="103"/>
      <c r="E5" s="103"/>
      <c r="F5" s="103"/>
      <c r="G5" s="103"/>
      <c r="H5" s="103"/>
      <c r="I5" s="103"/>
      <c r="J5" s="103"/>
      <c r="L5" s="38"/>
      <c r="M5" s="38"/>
      <c r="N5" s="38"/>
      <c r="O5" s="38"/>
      <c r="P5" s="38"/>
      <c r="Q5" s="38"/>
      <c r="R5" s="38"/>
      <c r="S5" s="38"/>
      <c r="T5" s="38"/>
    </row>
    <row r="6" spans="1:24" ht="32.25" customHeight="1" x14ac:dyDescent="0.35">
      <c r="A6" s="248" t="s">
        <v>44</v>
      </c>
      <c r="B6" s="837" t="str">
        <f>+'Introducción de datos'!C4</f>
        <v>Paraguay</v>
      </c>
      <c r="C6" s="837"/>
      <c r="D6" s="838" t="s">
        <v>46</v>
      </c>
      <c r="E6" s="838"/>
      <c r="F6" s="839" t="str">
        <f>+'Introducción de datos'!G4</f>
        <v>Atención integral con compromiso intersectorial hacia la eliminación de la TB en Paraguay.</v>
      </c>
      <c r="G6" s="839"/>
      <c r="H6" s="839"/>
      <c r="I6" s="839"/>
      <c r="J6" s="839"/>
      <c r="K6" s="39"/>
      <c r="L6" s="40"/>
      <c r="M6" s="39"/>
      <c r="N6" s="39"/>
      <c r="O6" s="39"/>
      <c r="P6" s="41"/>
      <c r="Q6" s="42"/>
      <c r="R6" s="42"/>
      <c r="S6" s="42"/>
      <c r="T6" s="42"/>
      <c r="U6" s="42"/>
    </row>
    <row r="7" spans="1:24" ht="8.25" customHeight="1" x14ac:dyDescent="0.4">
      <c r="A7" s="103"/>
      <c r="B7" s="249"/>
      <c r="C7" s="250"/>
      <c r="D7" s="250"/>
      <c r="E7" s="251"/>
      <c r="F7" s="251"/>
      <c r="G7" s="252"/>
      <c r="H7" s="252"/>
      <c r="I7" s="103"/>
      <c r="J7" s="103"/>
      <c r="K7" s="39"/>
      <c r="L7" s="39"/>
      <c r="M7" s="39"/>
      <c r="N7" s="39"/>
      <c r="O7" s="39"/>
      <c r="P7" s="41"/>
      <c r="Q7" s="42"/>
      <c r="R7" s="42"/>
      <c r="S7" s="42"/>
      <c r="T7" s="42"/>
      <c r="U7" s="42"/>
    </row>
    <row r="8" spans="1:24" ht="3.75" customHeight="1" x14ac:dyDescent="0.35">
      <c r="A8" s="103"/>
      <c r="B8" s="103"/>
      <c r="C8" s="253"/>
      <c r="D8" s="253"/>
      <c r="E8" s="253"/>
      <c r="F8" s="253"/>
      <c r="G8" s="253"/>
      <c r="H8" s="253"/>
      <c r="I8" s="253"/>
      <c r="J8" s="253"/>
      <c r="K8" s="39"/>
      <c r="L8" s="39"/>
      <c r="M8" s="39"/>
      <c r="N8" s="39"/>
      <c r="O8" s="44"/>
      <c r="P8" s="41"/>
      <c r="Q8" s="44"/>
      <c r="R8" s="45"/>
      <c r="S8" s="42"/>
      <c r="T8" s="42"/>
      <c r="U8" s="42"/>
    </row>
    <row r="9" spans="1:24" ht="25.5" customHeight="1" x14ac:dyDescent="0.35">
      <c r="A9" s="254" t="s">
        <v>48</v>
      </c>
      <c r="B9" s="255" t="str">
        <f>+'Introducción de datos'!G6</f>
        <v>TB</v>
      </c>
      <c r="C9" s="256" t="s">
        <v>47</v>
      </c>
      <c r="D9" s="257" t="str">
        <f>+'Introducción de datos'!C6</f>
        <v>PRY-T-AV</v>
      </c>
      <c r="E9" s="833" t="s">
        <v>160</v>
      </c>
      <c r="F9" s="833"/>
      <c r="G9" s="258">
        <f>+'Introducción de datos'!C10</f>
        <v>43466</v>
      </c>
      <c r="H9" s="254" t="s">
        <v>161</v>
      </c>
      <c r="I9" s="840">
        <f>+'Introducción de datos'!I6</f>
        <v>3194670.82</v>
      </c>
      <c r="J9" s="840"/>
      <c r="K9" s="39"/>
      <c r="L9" s="39"/>
      <c r="M9" s="39"/>
      <c r="N9" s="39"/>
      <c r="O9" s="44"/>
      <c r="P9" s="41"/>
      <c r="Q9" s="44"/>
      <c r="R9" s="45"/>
      <c r="S9" s="42"/>
      <c r="T9" s="46"/>
      <c r="U9" s="46"/>
      <c r="V9" s="43"/>
      <c r="W9" s="43"/>
      <c r="X9" s="43"/>
    </row>
    <row r="10" spans="1:24" ht="25.5" customHeight="1" x14ac:dyDescent="0.35">
      <c r="A10" s="254" t="s">
        <v>52</v>
      </c>
      <c r="B10" s="259" t="str">
        <f>IF(ISBLANK('Introducción de datos'!G8),"",'Introducción de datos'!G8)</f>
        <v>NMF</v>
      </c>
      <c r="C10" s="256" t="s">
        <v>53</v>
      </c>
      <c r="D10" s="260" t="str">
        <f>+'Introducción de datos'!I8</f>
        <v>No aplicable</v>
      </c>
      <c r="E10" s="833" t="s">
        <v>162</v>
      </c>
      <c r="F10" s="833"/>
      <c r="G10" s="832" t="str">
        <f>+'Introducción de datos'!C8</f>
        <v>ALTER VIDA</v>
      </c>
      <c r="H10" s="832"/>
      <c r="I10" s="832"/>
      <c r="J10" s="832"/>
      <c r="K10" s="47"/>
      <c r="L10" s="47"/>
      <c r="M10" s="39"/>
      <c r="N10" s="47"/>
      <c r="O10" s="44"/>
      <c r="P10" s="41"/>
      <c r="Q10" s="46"/>
      <c r="R10" s="45"/>
      <c r="S10" s="42"/>
      <c r="T10" s="46"/>
      <c r="U10" s="46"/>
    </row>
    <row r="11" spans="1:24" ht="25.5" customHeight="1" x14ac:dyDescent="0.35">
      <c r="A11" s="254" t="s">
        <v>163</v>
      </c>
      <c r="B11" s="261" t="str">
        <f>+'Introducción de datos'!C16</f>
        <v>P1</v>
      </c>
      <c r="C11" s="256" t="s">
        <v>164</v>
      </c>
      <c r="D11" s="262">
        <f>+'Introducción de datos'!E16</f>
        <v>43466</v>
      </c>
      <c r="E11" s="833" t="s">
        <v>165</v>
      </c>
      <c r="F11" s="833"/>
      <c r="G11" s="262">
        <f>+'Introducción de datos'!G16</f>
        <v>43830</v>
      </c>
      <c r="H11" s="254" t="s">
        <v>166</v>
      </c>
      <c r="I11" s="835" t="str">
        <f>+'Introducción de datos'!C12</f>
        <v>B1</v>
      </c>
      <c r="J11" s="835"/>
      <c r="K11" s="48"/>
      <c r="L11" s="47"/>
      <c r="M11" s="39"/>
      <c r="N11" s="47"/>
      <c r="O11" s="47"/>
      <c r="P11" s="41"/>
      <c r="Q11" s="46"/>
      <c r="R11" s="45"/>
      <c r="S11" s="42"/>
      <c r="T11" s="49"/>
      <c r="U11" s="46"/>
    </row>
    <row r="12" spans="1:24" ht="25.5" customHeight="1" x14ac:dyDescent="0.35">
      <c r="A12" s="254" t="s">
        <v>56</v>
      </c>
      <c r="B12" s="832" t="str">
        <f>+'Introducción de datos'!G10</f>
        <v>PwC (PricewaterhouseCoopers)</v>
      </c>
      <c r="C12" s="832"/>
      <c r="D12" s="832"/>
      <c r="E12" s="833" t="s">
        <v>60</v>
      </c>
      <c r="F12" s="833"/>
      <c r="G12" s="832" t="str">
        <f>+'Introducción de datos'!G12</f>
        <v>Filippo Iarrera</v>
      </c>
      <c r="H12" s="832"/>
      <c r="I12" s="832"/>
      <c r="J12" s="832"/>
      <c r="K12" s="47"/>
      <c r="L12" s="47"/>
      <c r="M12" s="39"/>
      <c r="N12" s="47"/>
      <c r="O12" s="42"/>
      <c r="P12" s="41"/>
      <c r="Q12" s="46"/>
      <c r="R12" s="45"/>
      <c r="S12" s="42"/>
      <c r="T12" s="46"/>
      <c r="U12" s="50"/>
      <c r="V12" s="46"/>
      <c r="W12" s="49"/>
      <c r="X12" s="46"/>
    </row>
    <row r="13" spans="1:24" ht="25.5" customHeight="1" x14ac:dyDescent="0.35">
      <c r="A13" s="254" t="s">
        <v>67</v>
      </c>
      <c r="B13" s="832" t="str">
        <f>+'Introducción de datos'!D18</f>
        <v>Alter Vida-Comité ME MCP</v>
      </c>
      <c r="C13" s="832"/>
      <c r="D13" s="832"/>
      <c r="E13" s="833" t="s">
        <v>167</v>
      </c>
      <c r="F13" s="833"/>
      <c r="G13" s="834">
        <f>+'Introducción de datos'!J16</f>
        <v>44011</v>
      </c>
      <c r="H13" s="834"/>
      <c r="I13" s="834"/>
      <c r="J13" s="834"/>
      <c r="K13" s="42"/>
      <c r="L13" s="51"/>
      <c r="M13" s="51"/>
      <c r="N13" s="51"/>
      <c r="O13" s="42"/>
      <c r="P13" s="51"/>
      <c r="Q13" s="51"/>
      <c r="R13" s="45"/>
      <c r="S13" s="42"/>
      <c r="T13" s="51"/>
      <c r="U13" s="52"/>
    </row>
    <row r="14" spans="1:24" x14ac:dyDescent="0.35">
      <c r="A14" s="103"/>
      <c r="B14" s="103"/>
      <c r="C14" s="103"/>
      <c r="D14" s="103"/>
      <c r="E14" s="103"/>
      <c r="F14" s="103"/>
      <c r="G14" s="103"/>
      <c r="H14" s="103"/>
      <c r="I14" s="103"/>
      <c r="J14" s="103"/>
    </row>
    <row r="15" spans="1:24" x14ac:dyDescent="0.35">
      <c r="A15" s="103"/>
      <c r="B15" s="103"/>
      <c r="C15" s="103"/>
      <c r="D15" s="103"/>
      <c r="E15" s="103"/>
      <c r="F15" s="103"/>
      <c r="G15" s="103"/>
      <c r="H15" s="103"/>
      <c r="I15" s="103"/>
      <c r="J15" s="103"/>
    </row>
    <row r="16" spans="1:24" x14ac:dyDescent="0.35">
      <c r="A16" s="103"/>
      <c r="B16" s="103"/>
      <c r="C16" s="103"/>
      <c r="D16" s="103"/>
      <c r="E16" s="103"/>
      <c r="F16" s="103"/>
      <c r="G16" s="103"/>
      <c r="H16" s="103"/>
      <c r="I16" s="103"/>
      <c r="J16" s="103"/>
    </row>
    <row r="17" spans="1:10" x14ac:dyDescent="0.35">
      <c r="A17" s="103"/>
      <c r="B17" s="103"/>
      <c r="C17" s="103"/>
      <c r="D17" s="103"/>
      <c r="E17" s="103"/>
      <c r="F17" s="103"/>
      <c r="G17" s="103"/>
      <c r="H17" s="103"/>
      <c r="I17" s="103"/>
      <c r="J17" s="103"/>
    </row>
    <row r="18" spans="1:10" x14ac:dyDescent="0.35">
      <c r="A18" s="103"/>
      <c r="B18" s="103"/>
      <c r="C18" s="103"/>
      <c r="D18" s="103"/>
      <c r="E18" s="103"/>
      <c r="F18" s="103"/>
      <c r="G18" s="103"/>
      <c r="H18" s="103"/>
      <c r="I18" s="103"/>
      <c r="J18" s="103"/>
    </row>
    <row r="19" spans="1:10" x14ac:dyDescent="0.35">
      <c r="A19" s="103"/>
      <c r="B19" s="103"/>
      <c r="C19" s="103"/>
      <c r="D19" s="103"/>
      <c r="E19" s="103"/>
      <c r="F19" s="103"/>
      <c r="G19" s="103"/>
      <c r="H19" s="103"/>
      <c r="I19" s="103"/>
      <c r="J19" s="103"/>
    </row>
    <row r="20" spans="1:10" x14ac:dyDescent="0.35">
      <c r="A20" s="103"/>
      <c r="B20" s="103"/>
      <c r="C20" s="103"/>
      <c r="D20" s="103"/>
      <c r="E20" s="103"/>
      <c r="F20" s="103"/>
      <c r="G20" s="103"/>
      <c r="H20" s="103"/>
      <c r="I20" s="103"/>
      <c r="J20" s="103"/>
    </row>
    <row r="21" spans="1:10" x14ac:dyDescent="0.35">
      <c r="A21" s="103"/>
      <c r="B21" s="103"/>
      <c r="C21" s="103"/>
      <c r="D21" s="103"/>
      <c r="E21" s="103"/>
      <c r="F21" s="103"/>
      <c r="G21" s="103"/>
      <c r="H21" s="103"/>
      <c r="I21" s="103"/>
      <c r="J21" s="103"/>
    </row>
  </sheetData>
  <mergeCells count="16">
    <mergeCell ref="B3:J3"/>
    <mergeCell ref="B6:C6"/>
    <mergeCell ref="D6:E6"/>
    <mergeCell ref="F6:J6"/>
    <mergeCell ref="E9:F9"/>
    <mergeCell ref="I9:J9"/>
    <mergeCell ref="B13:D13"/>
    <mergeCell ref="E13:F13"/>
    <mergeCell ref="G13:J13"/>
    <mergeCell ref="E10:F10"/>
    <mergeCell ref="G10:J10"/>
    <mergeCell ref="E11:F11"/>
    <mergeCell ref="I11:J11"/>
    <mergeCell ref="B12:D12"/>
    <mergeCell ref="E12:F12"/>
    <mergeCell ref="G12:J12"/>
  </mergeCells>
  <conditionalFormatting sqref="I11:J11">
    <cfRule type="cellIs" dxfId="65" priority="1" stopIfTrue="1" operator="equal">
      <formula>"C"</formula>
    </cfRule>
    <cfRule type="cellIs" dxfId="64" priority="2" stopIfTrue="1" operator="equal">
      <formula>"B2"</formula>
    </cfRule>
    <cfRule type="cellIs" dxfId="63" priority="3" stopIfTrue="1" operator="equal">
      <formula>"B1"</formula>
    </cfRule>
  </conditionalFormatting>
  <dataValidations xWindow="45491" yWindow="16257" count="2">
    <dataValidation type="list" operator="equal" allowBlank="1" showErrorMessage="1" sqref="G7" xr:uid="{00000000-0002-0000-0300-000000000000}">
      <formula1>$K$8:$K$9</formula1>
      <formula2>0</formula2>
    </dataValidation>
    <dataValidation type="date" operator="greaterThan" allowBlank="1" showErrorMessage="1" error="the date can´t be earlier than the start date" sqref="G11" xr:uid="{00000000-0002-0000-0300-000001000000}">
      <formula1>D11</formula1>
      <formula2>0</formula2>
    </dataValidation>
  </dataValidations>
  <pageMargins left="0.70833333333333337" right="0.70833333333333337" top="0.74791666666666667" bottom="0.74861111111111112" header="0.51180555555555551" footer="0.31527777777777777"/>
  <pageSetup paperSize="9" firstPageNumber="0" orientation="landscape" horizontalDpi="300" verticalDpi="300" r:id="rId1"/>
  <headerFooter alignWithMargins="0">
    <oddFooter>&amp;L&amp;F&amp;C&amp;A&amp;R&amp;D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7"/>
  </sheetPr>
  <dimension ref="A1:O217"/>
  <sheetViews>
    <sheetView zoomScale="130" zoomScaleNormal="130" workbookViewId="0"/>
  </sheetViews>
  <sheetFormatPr baseColWidth="10" defaultColWidth="9.1796875" defaultRowHeight="14.5" x14ac:dyDescent="0.35"/>
  <cols>
    <col min="1" max="1" width="3.54296875" customWidth="1"/>
    <col min="2" max="2" width="11.453125" customWidth="1"/>
    <col min="3" max="3" width="5.1796875" customWidth="1"/>
    <col min="4" max="4" width="12.453125" customWidth="1"/>
    <col min="5" max="5" width="20.54296875" customWidth="1"/>
    <col min="6" max="6" width="28" customWidth="1"/>
    <col min="7" max="7" width="19.453125" customWidth="1"/>
    <col min="8" max="11" width="20.54296875" customWidth="1"/>
    <col min="12" max="12" width="3.54296875" customWidth="1"/>
    <col min="13" max="13" width="19.453125" customWidth="1"/>
  </cols>
  <sheetData>
    <row r="1" spans="2:15" ht="30.75" customHeight="1" x14ac:dyDescent="0.35">
      <c r="B1" s="3"/>
      <c r="C1" s="3"/>
      <c r="D1" s="3"/>
      <c r="E1" s="3"/>
      <c r="F1" s="3"/>
      <c r="G1" s="3"/>
      <c r="H1" s="3"/>
      <c r="I1" s="3"/>
      <c r="J1" s="3"/>
      <c r="K1" s="3"/>
    </row>
    <row r="2" spans="2:15" ht="27.75" customHeight="1" x14ac:dyDescent="0.35">
      <c r="B2" s="818" t="str">
        <f>+"Cuadro de mando:  "&amp;"  "&amp;+'Introducción de datos'!C4&amp;" - "&amp;'Introducción de datos'!G6</f>
        <v>Cuadro de mando:    Paraguay - TB</v>
      </c>
      <c r="C2" s="818"/>
      <c r="D2" s="818"/>
      <c r="E2" s="818"/>
      <c r="F2" s="818"/>
      <c r="G2" s="818"/>
      <c r="H2" s="818"/>
      <c r="I2" s="818"/>
      <c r="J2" s="818"/>
      <c r="K2" s="818"/>
      <c r="L2" s="53"/>
      <c r="M2" s="53"/>
      <c r="N2" s="53"/>
      <c r="O2" s="53"/>
    </row>
    <row r="3" spans="2:15" x14ac:dyDescent="0.35">
      <c r="B3" s="264" t="str">
        <f>+'Introducción de datos'!G8</f>
        <v>NMF</v>
      </c>
      <c r="C3" s="849" t="str">
        <f>+'Introducción de datos'!I8</f>
        <v>No aplicable</v>
      </c>
      <c r="D3" s="849"/>
      <c r="E3" s="850"/>
      <c r="F3" s="850"/>
      <c r="G3" s="850"/>
      <c r="H3" s="850"/>
      <c r="I3" s="851" t="str">
        <f>+'Introducción de datos'!B16</f>
        <v>Periodo:</v>
      </c>
      <c r="J3" s="851"/>
      <c r="K3" s="297" t="str">
        <f>+'Introducción de datos'!C16</f>
        <v>P1</v>
      </c>
      <c r="L3" s="54"/>
    </row>
    <row r="4" spans="2:15" x14ac:dyDescent="0.35">
      <c r="B4" s="264" t="str">
        <f>+'Introducción de datos'!B12</f>
        <v>Ultima calificación:</v>
      </c>
      <c r="C4" s="852" t="str">
        <f>+'Introducción de datos'!C12</f>
        <v>B1</v>
      </c>
      <c r="D4" s="852"/>
      <c r="E4" s="850" t="str">
        <f>+'Introducción de datos'!C8</f>
        <v>ALTER VIDA</v>
      </c>
      <c r="F4" s="850"/>
      <c r="G4" s="850"/>
      <c r="H4" s="850"/>
      <c r="I4" s="851" t="str">
        <f>+'Introducción de datos'!D16</f>
        <v>Desde:</v>
      </c>
      <c r="J4" s="851"/>
      <c r="K4" s="266">
        <f>+'Introducción de datos'!E16</f>
        <v>43466</v>
      </c>
    </row>
    <row r="5" spans="2:15" ht="18.75" customHeight="1" x14ac:dyDescent="0.35">
      <c r="B5" s="264"/>
      <c r="C5" s="264"/>
      <c r="D5" s="845" t="str">
        <f>+'Introducción de datos'!G4</f>
        <v>Atención integral con compromiso intersectorial hacia la eliminación de la TB en Paraguay.</v>
      </c>
      <c r="E5" s="845"/>
      <c r="F5" s="845"/>
      <c r="G5" s="845"/>
      <c r="H5" s="845"/>
      <c r="I5" s="845"/>
      <c r="J5" s="264" t="str">
        <f>+'Introducción de datos'!F16</f>
        <v>Hasta:</v>
      </c>
      <c r="K5" s="266">
        <f>+'Introducción de datos'!G16</f>
        <v>43830</v>
      </c>
    </row>
    <row r="6" spans="2:15" ht="18" x14ac:dyDescent="0.4">
      <c r="B6" s="293"/>
      <c r="C6" s="264"/>
      <c r="D6" s="267"/>
      <c r="E6" s="846" t="s">
        <v>168</v>
      </c>
      <c r="F6" s="846"/>
      <c r="G6" s="846"/>
      <c r="H6" s="846"/>
      <c r="I6" s="103"/>
      <c r="J6" s="103"/>
      <c r="K6" s="103"/>
    </row>
    <row r="7" spans="2:15" ht="10.5" customHeight="1" x14ac:dyDescent="0.4">
      <c r="B7" s="268"/>
      <c r="C7" s="269"/>
      <c r="D7" s="267"/>
      <c r="E7" s="316"/>
      <c r="F7" s="316"/>
      <c r="G7" s="317"/>
      <c r="H7" s="317"/>
      <c r="I7" s="318"/>
      <c r="J7" s="318"/>
      <c r="K7" s="319"/>
    </row>
    <row r="8" spans="2:15" x14ac:dyDescent="0.35">
      <c r="B8" s="320" t="str">
        <f>+'Introducción de datos'!B27&amp;" - en ("&amp;'Introducción de datos'!D26&amp;")         "&amp;+I3&amp;" "&amp;+K3</f>
        <v>F1: Presupuesto y desembolsos del Fondo Mundial - en ($)         Periodo: P1</v>
      </c>
      <c r="C8" s="321"/>
      <c r="D8" s="196"/>
      <c r="E8" s="196"/>
      <c r="F8" s="196"/>
      <c r="G8" s="102"/>
      <c r="H8" s="320" t="str">
        <f>+'Introducción de datos'!B50&amp;" - en ("&amp;'Introducción de datos'!D26&amp;")         "&amp;+I3&amp;" "&amp;+K3</f>
        <v>F3: Desembolsos y gastos - en ($)         Periodo: P1</v>
      </c>
      <c r="I8" s="103"/>
      <c r="J8" s="103"/>
      <c r="K8" s="103"/>
    </row>
    <row r="9" spans="2:15" ht="113.5" customHeight="1" x14ac:dyDescent="0.35">
      <c r="B9" s="337" t="s">
        <v>169</v>
      </c>
      <c r="C9" s="847" t="s">
        <v>393</v>
      </c>
      <c r="D9" s="847"/>
      <c r="E9" s="847"/>
      <c r="F9" s="847"/>
      <c r="G9" s="102"/>
      <c r="H9" s="338" t="s">
        <v>169</v>
      </c>
      <c r="I9" s="848" t="s">
        <v>394</v>
      </c>
      <c r="J9" s="848"/>
      <c r="K9" s="848"/>
    </row>
    <row r="10" spans="2:15" x14ac:dyDescent="0.35">
      <c r="B10" s="196"/>
      <c r="C10" s="196"/>
      <c r="D10" s="196"/>
      <c r="E10" s="196"/>
      <c r="F10" s="196"/>
      <c r="G10" s="103"/>
      <c r="H10" s="103"/>
      <c r="I10" s="103"/>
      <c r="J10" s="103"/>
      <c r="K10" s="103"/>
    </row>
    <row r="11" spans="2:15" x14ac:dyDescent="0.35">
      <c r="B11" s="196"/>
      <c r="C11" s="196"/>
      <c r="D11" s="196"/>
      <c r="E11" s="196"/>
      <c r="F11" s="196"/>
      <c r="G11" s="103"/>
      <c r="H11" s="103"/>
      <c r="I11" s="103"/>
      <c r="J11" s="103"/>
      <c r="K11" s="103"/>
    </row>
    <row r="12" spans="2:15" x14ac:dyDescent="0.35">
      <c r="B12" s="196"/>
      <c r="C12" s="196"/>
      <c r="D12" s="196"/>
      <c r="E12" s="196"/>
      <c r="F12" s="196"/>
      <c r="G12" s="103"/>
      <c r="H12" s="103"/>
      <c r="I12" s="103"/>
      <c r="J12" s="103"/>
      <c r="K12" s="103"/>
    </row>
    <row r="13" spans="2:15" x14ac:dyDescent="0.35">
      <c r="B13" s="196"/>
      <c r="C13" s="196"/>
      <c r="D13" s="196"/>
      <c r="E13" s="196"/>
      <c r="F13" s="196"/>
      <c r="G13" s="103"/>
      <c r="H13" s="103"/>
      <c r="I13" s="103"/>
      <c r="J13" s="103"/>
      <c r="K13" s="103"/>
    </row>
    <row r="14" spans="2:15" x14ac:dyDescent="0.35">
      <c r="B14" s="196"/>
      <c r="C14" s="196"/>
      <c r="D14" s="196"/>
      <c r="E14" s="196"/>
      <c r="F14" s="196"/>
      <c r="G14" s="103"/>
      <c r="H14" s="103"/>
      <c r="I14" s="103"/>
      <c r="J14" s="103"/>
      <c r="K14" s="103"/>
    </row>
    <row r="15" spans="2:15" x14ac:dyDescent="0.35">
      <c r="B15" s="196"/>
      <c r="C15" s="196"/>
      <c r="D15" s="196"/>
      <c r="E15" s="196"/>
      <c r="F15" s="196"/>
      <c r="G15" s="103"/>
      <c r="H15" s="103"/>
      <c r="I15" s="103"/>
      <c r="J15" s="103"/>
      <c r="K15" s="103"/>
      <c r="M15" s="57" t="s">
        <v>170</v>
      </c>
    </row>
    <row r="16" spans="2:15" x14ac:dyDescent="0.35">
      <c r="B16" s="196"/>
      <c r="C16" s="196"/>
      <c r="D16" s="196"/>
      <c r="E16" s="196"/>
      <c r="F16" s="196"/>
      <c r="G16" s="103"/>
      <c r="H16" s="103"/>
      <c r="I16" s="103"/>
      <c r="J16" s="103"/>
      <c r="K16" s="103"/>
      <c r="M16" s="57" t="s">
        <v>171</v>
      </c>
    </row>
    <row r="17" spans="1:11" x14ac:dyDescent="0.35">
      <c r="B17" s="196"/>
      <c r="C17" s="196"/>
      <c r="D17" s="196"/>
      <c r="E17" s="196"/>
      <c r="F17" s="196"/>
      <c r="G17" s="103"/>
      <c r="H17" s="103"/>
      <c r="I17" s="103"/>
      <c r="J17" s="103"/>
      <c r="K17" s="103"/>
    </row>
    <row r="18" spans="1:11" x14ac:dyDescent="0.35">
      <c r="B18" s="196"/>
      <c r="C18" s="196"/>
      <c r="D18" s="196"/>
      <c r="E18" s="196"/>
      <c r="F18" s="196"/>
      <c r="G18" s="103"/>
      <c r="H18" s="103"/>
      <c r="I18" s="103"/>
      <c r="J18" s="103"/>
      <c r="K18" s="103"/>
    </row>
    <row r="19" spans="1:11" x14ac:dyDescent="0.35">
      <c r="B19" s="196"/>
      <c r="C19" s="196"/>
      <c r="D19" s="196"/>
      <c r="E19" s="196"/>
      <c r="F19" s="196"/>
      <c r="G19" s="103"/>
      <c r="H19" s="103"/>
      <c r="I19" s="103"/>
      <c r="J19" s="103"/>
      <c r="K19" s="103"/>
    </row>
    <row r="20" spans="1:11" x14ac:dyDescent="0.35">
      <c r="B20" s="196"/>
      <c r="C20" s="196"/>
      <c r="D20" s="196"/>
      <c r="E20" s="196"/>
      <c r="F20" s="196"/>
      <c r="G20" s="103"/>
      <c r="H20" s="103"/>
      <c r="I20" s="103"/>
      <c r="J20" s="103"/>
      <c r="K20" s="103"/>
    </row>
    <row r="21" spans="1:11" ht="24" customHeight="1" x14ac:dyDescent="0.35">
      <c r="A21" s="7"/>
      <c r="B21" s="198"/>
      <c r="C21" s="198"/>
      <c r="D21" s="198"/>
      <c r="E21" s="198"/>
      <c r="F21" s="198"/>
      <c r="G21" s="198"/>
      <c r="H21" s="198"/>
      <c r="I21" s="198"/>
      <c r="J21" s="198"/>
      <c r="K21" s="198"/>
    </row>
    <row r="22" spans="1:11" ht="24" customHeight="1" x14ac:dyDescent="0.35">
      <c r="A22" s="7"/>
      <c r="B22" s="198"/>
      <c r="C22" s="198"/>
      <c r="D22" s="198"/>
      <c r="E22" s="198"/>
      <c r="F22" s="198"/>
      <c r="G22" s="198"/>
      <c r="H22" s="198"/>
      <c r="I22" s="198"/>
      <c r="J22" s="198"/>
      <c r="K22" s="198"/>
    </row>
    <row r="23" spans="1:11" ht="24" customHeight="1" x14ac:dyDescent="0.35">
      <c r="A23" s="7"/>
      <c r="B23" s="198"/>
      <c r="C23" s="198"/>
      <c r="D23" s="198"/>
      <c r="E23" s="198"/>
      <c r="F23" s="198"/>
      <c r="G23" s="198"/>
      <c r="H23" s="198"/>
      <c r="I23" s="198"/>
      <c r="J23" s="198"/>
      <c r="K23" s="198"/>
    </row>
    <row r="24" spans="1:11" ht="23.25" customHeight="1" x14ac:dyDescent="0.35">
      <c r="B24" s="322" t="str">
        <f>+'Introducción de datos'!B38&amp;" - en ("&amp;'Introducción de datos'!D26&amp;")  "&amp;+I3&amp;" "&amp;+K3</f>
        <v>F2: Presupuesto y gastos reales por módulos de la subvención - en ($)  Periodo: P1</v>
      </c>
      <c r="C24" s="196"/>
      <c r="D24" s="196"/>
      <c r="E24" s="196"/>
      <c r="F24" s="196"/>
      <c r="G24" s="102"/>
      <c r="H24" s="322" t="str">
        <f>+'Introducción de datos'!B58&amp;"   "&amp;+I3&amp;" "&amp;+K3</f>
        <v>F4: Último ciclo de información y desembolso del RP   Periodo: P1</v>
      </c>
      <c r="I24" s="102"/>
      <c r="J24" s="103"/>
      <c r="K24" s="103"/>
    </row>
    <row r="25" spans="1:11" ht="222.75" customHeight="1" x14ac:dyDescent="0.35">
      <c r="B25" s="338" t="s">
        <v>172</v>
      </c>
      <c r="C25" s="848" t="s">
        <v>317</v>
      </c>
      <c r="D25" s="848"/>
      <c r="E25" s="848"/>
      <c r="F25" s="848"/>
      <c r="G25" s="323"/>
      <c r="H25" s="338" t="s">
        <v>169</v>
      </c>
      <c r="I25" s="848" t="s">
        <v>400</v>
      </c>
      <c r="J25" s="848"/>
      <c r="K25" s="848"/>
    </row>
    <row r="26" spans="1:11" ht="15" thickBot="1" x14ac:dyDescent="0.4">
      <c r="B26" s="324"/>
      <c r="C26" s="324"/>
      <c r="D26" s="324"/>
      <c r="E26" s="324"/>
      <c r="F26" s="324"/>
      <c r="G26" s="324"/>
      <c r="H26" s="325"/>
      <c r="I26" s="325"/>
      <c r="J26" s="324"/>
      <c r="K26" s="324"/>
    </row>
    <row r="27" spans="1:11" ht="29.25" customHeight="1" thickTop="1" thickBot="1" x14ac:dyDescent="0.4">
      <c r="B27" s="103"/>
      <c r="C27" s="103"/>
      <c r="D27" s="103"/>
      <c r="E27" s="103"/>
      <c r="F27" s="103"/>
      <c r="G27" s="326"/>
      <c r="H27" s="841" t="s">
        <v>173</v>
      </c>
      <c r="I27" s="841"/>
      <c r="J27" s="841"/>
      <c r="K27" s="841"/>
    </row>
    <row r="28" spans="1:11" x14ac:dyDescent="0.35">
      <c r="B28" s="103"/>
      <c r="C28" s="103"/>
      <c r="D28" s="103"/>
      <c r="E28" s="103"/>
      <c r="F28" s="103"/>
      <c r="G28" s="117"/>
      <c r="H28" s="842"/>
      <c r="I28" s="842"/>
      <c r="J28" s="327" t="s">
        <v>103</v>
      </c>
      <c r="K28" s="328" t="s">
        <v>104</v>
      </c>
    </row>
    <row r="29" spans="1:11" ht="29.25" customHeight="1" x14ac:dyDescent="0.35">
      <c r="B29" s="103"/>
      <c r="C29" s="103"/>
      <c r="D29" s="103"/>
      <c r="E29" s="103"/>
      <c r="F29" s="103"/>
      <c r="G29" s="329"/>
      <c r="H29" s="843" t="str">
        <f>'Introducción de datos'!B62</f>
        <v>Días tardados en presentar el informe de progreso actualizado y solicitud de desembolso al ALF</v>
      </c>
      <c r="I29" s="843"/>
      <c r="J29" s="330">
        <f>+'Introducción de datos'!C62</f>
        <v>59</v>
      </c>
      <c r="K29" s="331">
        <f>+'Introducción de datos'!D62</f>
        <v>60</v>
      </c>
    </row>
    <row r="30" spans="1:11" ht="21" customHeight="1" x14ac:dyDescent="0.35">
      <c r="B30" s="103"/>
      <c r="C30" s="103"/>
      <c r="D30" s="103"/>
      <c r="E30" s="103"/>
      <c r="F30" s="103"/>
      <c r="G30" s="329"/>
      <c r="H30" s="843" t="str">
        <f>'Introducción de datos'!B63</f>
        <v>Días que el desembolso ha tardado en llegar al RP</v>
      </c>
      <c r="I30" s="843"/>
      <c r="J30" s="330">
        <f>+'Introducción de datos'!C63</f>
        <v>45</v>
      </c>
      <c r="K30" s="331">
        <f>+'Introducción de datos'!D63</f>
        <v>39</v>
      </c>
    </row>
    <row r="31" spans="1:11" ht="21" customHeight="1" x14ac:dyDescent="0.35">
      <c r="B31" s="103"/>
      <c r="C31" s="103"/>
      <c r="D31" s="103"/>
      <c r="E31" s="103"/>
      <c r="F31" s="103"/>
      <c r="G31" s="329"/>
      <c r="H31" s="844" t="str">
        <f>'Introducción de datos'!B64</f>
        <v xml:space="preserve">Días que el desembolso ha tardado en llegar a los subreceptores </v>
      </c>
      <c r="I31" s="844"/>
      <c r="J31" s="332">
        <f>+'Introducción de datos'!C64</f>
        <v>2</v>
      </c>
      <c r="K31" s="333">
        <f>+'Introducción de datos'!D64</f>
        <v>2.6</v>
      </c>
    </row>
    <row r="32" spans="1:11" x14ac:dyDescent="0.35">
      <c r="B32" s="103"/>
      <c r="C32" s="103"/>
      <c r="D32" s="103"/>
      <c r="E32" s="103"/>
      <c r="F32" s="103"/>
      <c r="G32" s="103"/>
      <c r="H32" s="103"/>
      <c r="I32" s="103"/>
      <c r="J32" s="103"/>
      <c r="K32" s="103"/>
    </row>
    <row r="33" spans="2:11" x14ac:dyDescent="0.35">
      <c r="B33" s="103"/>
      <c r="C33" s="156"/>
      <c r="D33" s="334"/>
      <c r="E33" s="103"/>
      <c r="F33" s="103"/>
      <c r="G33" s="103"/>
      <c r="H33" s="103"/>
      <c r="I33" s="103"/>
      <c r="J33" s="103"/>
      <c r="K33" s="103"/>
    </row>
    <row r="34" spans="2:11" x14ac:dyDescent="0.35">
      <c r="B34" s="103"/>
      <c r="C34" s="335" t="s">
        <v>91</v>
      </c>
      <c r="D34" s="334"/>
      <c r="E34" s="103"/>
      <c r="F34" s="103"/>
      <c r="G34" s="103"/>
      <c r="H34" s="103"/>
      <c r="I34" s="103"/>
      <c r="J34" s="103"/>
      <c r="K34" s="103"/>
    </row>
    <row r="35" spans="2:11" x14ac:dyDescent="0.35">
      <c r="B35" s="102"/>
      <c r="C35" s="336" t="s">
        <v>140</v>
      </c>
      <c r="D35" s="102"/>
      <c r="E35" s="102"/>
      <c r="F35" s="102"/>
      <c r="G35" s="102"/>
      <c r="H35" s="102"/>
      <c r="I35" s="102"/>
      <c r="J35" s="102"/>
      <c r="K35" s="102"/>
    </row>
    <row r="36" spans="2:11" x14ac:dyDescent="0.35">
      <c r="B36" s="102"/>
      <c r="C36" s="102"/>
      <c r="D36" s="102"/>
      <c r="E36" s="102"/>
      <c r="F36" s="102"/>
      <c r="G36" s="102"/>
      <c r="H36" s="102"/>
      <c r="I36" s="102"/>
      <c r="J36" s="102"/>
      <c r="K36" s="102"/>
    </row>
    <row r="37" spans="2:11" x14ac:dyDescent="0.35">
      <c r="B37" s="102"/>
      <c r="C37" s="102"/>
      <c r="D37" s="102"/>
      <c r="E37" s="102"/>
      <c r="F37" s="102"/>
      <c r="G37" s="102"/>
      <c r="H37" s="102"/>
      <c r="I37" s="102"/>
      <c r="J37" s="102"/>
      <c r="K37" s="102"/>
    </row>
    <row r="38" spans="2:11" x14ac:dyDescent="0.35">
      <c r="B38" s="102"/>
      <c r="C38" s="102"/>
      <c r="D38" s="102"/>
      <c r="E38" s="102"/>
      <c r="F38" s="102"/>
      <c r="G38" s="102"/>
      <c r="H38" s="102"/>
      <c r="I38" s="102"/>
      <c r="J38" s="102"/>
      <c r="K38" s="102"/>
    </row>
    <row r="39" spans="2:11" x14ac:dyDescent="0.35">
      <c r="B39" s="102"/>
      <c r="C39" s="102"/>
      <c r="D39" s="102"/>
      <c r="E39" s="102"/>
      <c r="F39" s="102"/>
      <c r="G39" s="102"/>
      <c r="H39" s="102"/>
      <c r="I39" s="102"/>
      <c r="J39" s="102"/>
      <c r="K39" s="102"/>
    </row>
    <row r="40" spans="2:11" x14ac:dyDescent="0.35">
      <c r="B40" s="102"/>
      <c r="C40" s="102"/>
      <c r="D40" s="102"/>
      <c r="E40" s="102"/>
      <c r="F40" s="102"/>
      <c r="G40" s="102"/>
      <c r="H40" s="102"/>
      <c r="I40" s="102"/>
      <c r="J40" s="102"/>
      <c r="K40" s="102"/>
    </row>
    <row r="41" spans="2:11" x14ac:dyDescent="0.35">
      <c r="B41" s="102"/>
      <c r="C41" s="102"/>
      <c r="D41" s="102"/>
      <c r="E41" s="102"/>
      <c r="F41" s="102"/>
      <c r="G41" s="102"/>
      <c r="H41" s="102"/>
      <c r="I41" s="102"/>
      <c r="J41" s="102"/>
      <c r="K41" s="102"/>
    </row>
    <row r="42" spans="2:11" x14ac:dyDescent="0.35">
      <c r="B42" s="102"/>
      <c r="C42" s="102"/>
      <c r="D42" s="102"/>
      <c r="E42" s="102"/>
      <c r="F42" s="102"/>
      <c r="G42" s="102"/>
      <c r="H42" s="102"/>
      <c r="I42" s="102"/>
      <c r="J42" s="102"/>
      <c r="K42" s="102"/>
    </row>
    <row r="43" spans="2:11" x14ac:dyDescent="0.35">
      <c r="B43" s="102"/>
      <c r="C43" s="102"/>
      <c r="D43" s="102"/>
      <c r="E43" s="102"/>
      <c r="F43" s="102"/>
      <c r="G43" s="102"/>
      <c r="H43" s="102"/>
      <c r="I43" s="102"/>
      <c r="J43" s="102"/>
      <c r="K43" s="102"/>
    </row>
    <row r="44" spans="2:11" x14ac:dyDescent="0.35">
      <c r="B44" s="102"/>
      <c r="C44" s="102"/>
      <c r="D44" s="102"/>
      <c r="E44" s="102"/>
      <c r="F44" s="102"/>
      <c r="G44" s="102"/>
      <c r="H44" s="102"/>
      <c r="I44" s="102"/>
      <c r="J44" s="102"/>
      <c r="K44" s="102"/>
    </row>
    <row r="45" spans="2:11" x14ac:dyDescent="0.35">
      <c r="B45" s="102"/>
      <c r="C45" s="102"/>
      <c r="D45" s="102"/>
      <c r="E45" s="102"/>
      <c r="F45" s="102"/>
      <c r="G45" s="102"/>
      <c r="H45" s="102"/>
      <c r="I45" s="102"/>
      <c r="J45" s="102"/>
      <c r="K45" s="102"/>
    </row>
    <row r="46" spans="2:11" x14ac:dyDescent="0.35">
      <c r="B46" s="102"/>
      <c r="C46" s="102"/>
      <c r="D46" s="102"/>
      <c r="E46" s="102"/>
      <c r="F46" s="102"/>
      <c r="G46" s="102"/>
      <c r="H46" s="102"/>
      <c r="I46" s="102"/>
      <c r="J46" s="102"/>
      <c r="K46" s="102"/>
    </row>
    <row r="47" spans="2:11" x14ac:dyDescent="0.35">
      <c r="B47" s="102"/>
      <c r="C47" s="102"/>
      <c r="D47" s="102"/>
      <c r="E47" s="102"/>
      <c r="F47" s="102"/>
      <c r="G47" s="102"/>
      <c r="H47" s="102"/>
      <c r="I47" s="102"/>
      <c r="J47" s="102"/>
      <c r="K47" s="102"/>
    </row>
    <row r="48" spans="2:11" x14ac:dyDescent="0.35">
      <c r="B48" s="102"/>
      <c r="C48" s="102"/>
      <c r="D48" s="102"/>
      <c r="E48" s="102"/>
      <c r="F48" s="102"/>
      <c r="G48" s="102"/>
      <c r="H48" s="102"/>
      <c r="I48" s="102"/>
      <c r="J48" s="102"/>
      <c r="K48" s="102"/>
    </row>
    <row r="49" spans="2:11" x14ac:dyDescent="0.35">
      <c r="B49" s="102"/>
      <c r="C49" s="102"/>
      <c r="D49" s="102"/>
      <c r="E49" s="102"/>
      <c r="F49" s="102"/>
      <c r="G49" s="102"/>
      <c r="H49" s="102"/>
      <c r="I49" s="102"/>
      <c r="J49" s="102"/>
      <c r="K49" s="102"/>
    </row>
    <row r="50" spans="2:11" x14ac:dyDescent="0.35">
      <c r="B50" s="102"/>
      <c r="C50" s="102"/>
      <c r="D50" s="102"/>
      <c r="E50" s="102"/>
      <c r="F50" s="102"/>
      <c r="G50" s="102"/>
      <c r="H50" s="102"/>
      <c r="I50" s="102"/>
      <c r="J50" s="102"/>
      <c r="K50" s="102"/>
    </row>
    <row r="51" spans="2:11" x14ac:dyDescent="0.35">
      <c r="B51" s="102"/>
      <c r="C51" s="102"/>
      <c r="D51" s="102"/>
      <c r="E51" s="102"/>
      <c r="F51" s="102"/>
      <c r="G51" s="102"/>
      <c r="H51" s="102"/>
      <c r="I51" s="102"/>
      <c r="J51" s="102"/>
      <c r="K51" s="102"/>
    </row>
    <row r="52" spans="2:11" x14ac:dyDescent="0.35">
      <c r="B52" s="102"/>
      <c r="C52" s="102"/>
      <c r="D52" s="102"/>
      <c r="E52" s="102"/>
      <c r="F52" s="102"/>
      <c r="G52" s="102"/>
      <c r="H52" s="102"/>
      <c r="I52" s="102"/>
      <c r="J52" s="102"/>
      <c r="K52" s="102"/>
    </row>
    <row r="53" spans="2:11" x14ac:dyDescent="0.35">
      <c r="B53" s="102"/>
      <c r="C53" s="102"/>
      <c r="D53" s="102"/>
      <c r="E53" s="102"/>
      <c r="F53" s="102"/>
      <c r="G53" s="102"/>
      <c r="H53" s="102"/>
      <c r="I53" s="102"/>
      <c r="J53" s="102"/>
      <c r="K53" s="102"/>
    </row>
    <row r="54" spans="2:11" x14ac:dyDescent="0.35">
      <c r="B54" s="102"/>
      <c r="C54" s="102"/>
      <c r="D54" s="102"/>
      <c r="E54" s="102"/>
      <c r="F54" s="102"/>
      <c r="G54" s="102"/>
      <c r="H54" s="102"/>
      <c r="I54" s="102"/>
      <c r="J54" s="102"/>
      <c r="K54" s="102"/>
    </row>
    <row r="55" spans="2:11" x14ac:dyDescent="0.35">
      <c r="B55" s="102"/>
      <c r="C55" s="102"/>
      <c r="D55" s="102"/>
      <c r="E55" s="102"/>
      <c r="F55" s="102"/>
      <c r="G55" s="102"/>
      <c r="H55" s="102"/>
      <c r="I55" s="102"/>
      <c r="J55" s="102"/>
      <c r="K55" s="102"/>
    </row>
    <row r="56" spans="2:11" x14ac:dyDescent="0.35">
      <c r="B56" s="102"/>
      <c r="C56" s="102"/>
      <c r="D56" s="102"/>
      <c r="E56" s="102"/>
      <c r="F56" s="102"/>
      <c r="G56" s="102"/>
      <c r="H56" s="102"/>
      <c r="I56" s="102"/>
      <c r="J56" s="102"/>
      <c r="K56" s="102"/>
    </row>
    <row r="57" spans="2:11" x14ac:dyDescent="0.35">
      <c r="B57" s="102"/>
      <c r="C57" s="102"/>
      <c r="D57" s="102"/>
      <c r="E57" s="102"/>
      <c r="F57" s="102"/>
      <c r="G57" s="102"/>
      <c r="H57" s="102"/>
      <c r="I57" s="102"/>
      <c r="J57" s="102"/>
      <c r="K57" s="102"/>
    </row>
    <row r="58" spans="2:11" x14ac:dyDescent="0.35">
      <c r="B58" s="102"/>
      <c r="C58" s="102"/>
      <c r="D58" s="102"/>
      <c r="E58" s="102"/>
      <c r="F58" s="102"/>
      <c r="G58" s="102"/>
      <c r="H58" s="102"/>
      <c r="I58" s="102"/>
      <c r="J58" s="102"/>
      <c r="K58" s="102"/>
    </row>
    <row r="59" spans="2:11" x14ac:dyDescent="0.35">
      <c r="B59" s="102"/>
      <c r="C59" s="102"/>
      <c r="D59" s="102"/>
      <c r="E59" s="102"/>
      <c r="F59" s="102"/>
      <c r="G59" s="102"/>
      <c r="H59" s="102"/>
      <c r="I59" s="102"/>
      <c r="J59" s="102"/>
      <c r="K59" s="102"/>
    </row>
    <row r="60" spans="2:11" x14ac:dyDescent="0.35">
      <c r="B60" s="102"/>
      <c r="C60" s="102"/>
      <c r="D60" s="102"/>
      <c r="E60" s="102"/>
      <c r="F60" s="102"/>
      <c r="G60" s="102"/>
      <c r="H60" s="102"/>
      <c r="I60" s="102"/>
      <c r="J60" s="102"/>
      <c r="K60" s="102"/>
    </row>
    <row r="61" spans="2:11" x14ac:dyDescent="0.35">
      <c r="B61" s="102"/>
      <c r="C61" s="102"/>
      <c r="D61" s="102"/>
      <c r="E61" s="102"/>
      <c r="F61" s="102"/>
      <c r="G61" s="102"/>
      <c r="H61" s="102"/>
      <c r="I61" s="102"/>
      <c r="J61" s="102"/>
      <c r="K61" s="102"/>
    </row>
    <row r="62" spans="2:11" x14ac:dyDescent="0.35">
      <c r="B62" s="102"/>
      <c r="C62" s="102"/>
      <c r="D62" s="102"/>
      <c r="E62" s="102"/>
      <c r="F62" s="102"/>
      <c r="G62" s="102"/>
      <c r="H62" s="102"/>
      <c r="I62" s="102"/>
      <c r="J62" s="102"/>
      <c r="K62" s="102"/>
    </row>
    <row r="63" spans="2:11" x14ac:dyDescent="0.35">
      <c r="B63" s="102"/>
      <c r="C63" s="102"/>
      <c r="D63" s="102"/>
      <c r="E63" s="102"/>
      <c r="F63" s="102"/>
      <c r="G63" s="102"/>
      <c r="H63" s="102"/>
      <c r="I63" s="102"/>
      <c r="J63" s="102"/>
      <c r="K63" s="102"/>
    </row>
    <row r="64" spans="2:11" x14ac:dyDescent="0.35">
      <c r="B64" s="102"/>
      <c r="C64" s="102"/>
      <c r="D64" s="102"/>
      <c r="E64" s="102"/>
      <c r="F64" s="102"/>
      <c r="G64" s="102"/>
      <c r="H64" s="102"/>
      <c r="I64" s="102"/>
      <c r="J64" s="102"/>
      <c r="K64" s="102"/>
    </row>
    <row r="65" spans="2:11" x14ac:dyDescent="0.35">
      <c r="B65" s="102"/>
      <c r="C65" s="102"/>
      <c r="D65" s="102"/>
      <c r="E65" s="102"/>
      <c r="F65" s="102"/>
      <c r="G65" s="102"/>
      <c r="H65" s="102"/>
      <c r="I65" s="102"/>
      <c r="J65" s="102"/>
      <c r="K65" s="102"/>
    </row>
    <row r="66" spans="2:11" x14ac:dyDescent="0.35">
      <c r="B66" s="102"/>
      <c r="C66" s="102"/>
      <c r="D66" s="102"/>
      <c r="E66" s="102"/>
      <c r="F66" s="102"/>
      <c r="G66" s="102"/>
      <c r="H66" s="102"/>
      <c r="I66" s="102"/>
      <c r="J66" s="102"/>
      <c r="K66" s="102"/>
    </row>
    <row r="67" spans="2:11" x14ac:dyDescent="0.35">
      <c r="B67" s="102"/>
      <c r="C67" s="102"/>
      <c r="D67" s="102"/>
      <c r="E67" s="102"/>
      <c r="F67" s="102"/>
      <c r="G67" s="102"/>
      <c r="H67" s="102"/>
      <c r="I67" s="102"/>
      <c r="J67" s="102"/>
      <c r="K67" s="102"/>
    </row>
    <row r="68" spans="2:11" x14ac:dyDescent="0.35">
      <c r="B68" s="102"/>
      <c r="C68" s="102"/>
      <c r="D68" s="102"/>
      <c r="E68" s="102"/>
      <c r="F68" s="102"/>
      <c r="G68" s="102"/>
      <c r="H68" s="102"/>
      <c r="I68" s="102"/>
      <c r="J68" s="102"/>
      <c r="K68" s="102"/>
    </row>
    <row r="69" spans="2:11" x14ac:dyDescent="0.35">
      <c r="B69" s="102"/>
      <c r="C69" s="102"/>
      <c r="D69" s="102"/>
      <c r="E69" s="102"/>
      <c r="F69" s="102"/>
      <c r="G69" s="102"/>
      <c r="H69" s="102"/>
      <c r="I69" s="102"/>
      <c r="J69" s="102"/>
      <c r="K69" s="102"/>
    </row>
    <row r="70" spans="2:11" x14ac:dyDescent="0.35">
      <c r="B70" s="102"/>
      <c r="C70" s="102"/>
      <c r="D70" s="102"/>
      <c r="E70" s="102"/>
      <c r="F70" s="102"/>
      <c r="G70" s="102"/>
      <c r="H70" s="102"/>
      <c r="I70" s="102"/>
      <c r="J70" s="102"/>
      <c r="K70" s="102"/>
    </row>
    <row r="71" spans="2:11" x14ac:dyDescent="0.35">
      <c r="B71" s="102"/>
      <c r="C71" s="102"/>
      <c r="D71" s="102"/>
      <c r="E71" s="102"/>
      <c r="F71" s="102"/>
      <c r="G71" s="102"/>
      <c r="H71" s="102"/>
      <c r="I71" s="102"/>
      <c r="J71" s="102"/>
      <c r="K71" s="102"/>
    </row>
    <row r="72" spans="2:11" x14ac:dyDescent="0.35">
      <c r="B72" s="102"/>
      <c r="C72" s="102"/>
      <c r="D72" s="102"/>
      <c r="E72" s="102"/>
      <c r="F72" s="102"/>
      <c r="G72" s="102"/>
      <c r="H72" s="102"/>
      <c r="I72" s="102"/>
      <c r="J72" s="102"/>
      <c r="K72" s="102"/>
    </row>
    <row r="73" spans="2:11" x14ac:dyDescent="0.35">
      <c r="B73" s="102"/>
      <c r="C73" s="102"/>
      <c r="D73" s="102"/>
      <c r="E73" s="102"/>
      <c r="F73" s="102"/>
      <c r="G73" s="102"/>
      <c r="H73" s="102"/>
      <c r="I73" s="102"/>
      <c r="J73" s="102"/>
      <c r="K73" s="102"/>
    </row>
    <row r="74" spans="2:11" x14ac:dyDescent="0.35">
      <c r="B74" s="102"/>
      <c r="C74" s="102"/>
      <c r="D74" s="102"/>
      <c r="E74" s="102"/>
      <c r="F74" s="102"/>
      <c r="G74" s="102"/>
      <c r="H74" s="102"/>
      <c r="I74" s="102"/>
      <c r="J74" s="102"/>
      <c r="K74" s="102"/>
    </row>
    <row r="75" spans="2:11" x14ac:dyDescent="0.35">
      <c r="B75" s="102"/>
      <c r="C75" s="102"/>
      <c r="D75" s="102"/>
      <c r="E75" s="102"/>
      <c r="F75" s="102"/>
      <c r="G75" s="102"/>
      <c r="H75" s="102"/>
      <c r="I75" s="102"/>
      <c r="J75" s="102"/>
      <c r="K75" s="102"/>
    </row>
    <row r="76" spans="2:11" x14ac:dyDescent="0.35">
      <c r="B76" s="102"/>
      <c r="C76" s="102"/>
      <c r="D76" s="102"/>
      <c r="E76" s="102"/>
      <c r="F76" s="102"/>
      <c r="G76" s="102"/>
      <c r="H76" s="102"/>
      <c r="I76" s="102"/>
      <c r="J76" s="102"/>
      <c r="K76" s="102"/>
    </row>
    <row r="77" spans="2:11" x14ac:dyDescent="0.35">
      <c r="B77" s="102"/>
      <c r="C77" s="102"/>
      <c r="D77" s="102"/>
      <c r="E77" s="102"/>
      <c r="F77" s="102"/>
      <c r="G77" s="102"/>
      <c r="H77" s="102"/>
      <c r="I77" s="102"/>
      <c r="J77" s="102"/>
      <c r="K77" s="102"/>
    </row>
    <row r="78" spans="2:11" x14ac:dyDescent="0.35">
      <c r="B78" s="102"/>
      <c r="C78" s="102"/>
      <c r="D78" s="102"/>
      <c r="E78" s="102"/>
      <c r="F78" s="102"/>
      <c r="G78" s="102"/>
      <c r="H78" s="102"/>
      <c r="I78" s="102"/>
      <c r="J78" s="102"/>
      <c r="K78" s="102"/>
    </row>
    <row r="79" spans="2:11" x14ac:dyDescent="0.35">
      <c r="B79" s="102"/>
      <c r="C79" s="102"/>
      <c r="D79" s="102"/>
      <c r="E79" s="102"/>
      <c r="F79" s="102"/>
      <c r="G79" s="102"/>
      <c r="H79" s="102"/>
      <c r="I79" s="102"/>
      <c r="J79" s="102"/>
      <c r="K79" s="102"/>
    </row>
    <row r="80" spans="2:11" x14ac:dyDescent="0.35">
      <c r="B80" s="102"/>
      <c r="C80" s="102"/>
      <c r="D80" s="102"/>
      <c r="E80" s="102"/>
      <c r="F80" s="102"/>
      <c r="G80" s="102"/>
      <c r="H80" s="102"/>
      <c r="I80" s="102"/>
      <c r="J80" s="102"/>
      <c r="K80" s="102"/>
    </row>
    <row r="81" spans="2:11" x14ac:dyDescent="0.35">
      <c r="B81" s="102"/>
      <c r="C81" s="102"/>
      <c r="D81" s="102"/>
      <c r="E81" s="102"/>
      <c r="F81" s="102"/>
      <c r="G81" s="102"/>
      <c r="H81" s="102"/>
      <c r="I81" s="102"/>
      <c r="J81" s="102"/>
      <c r="K81" s="102"/>
    </row>
    <row r="82" spans="2:11" x14ac:dyDescent="0.35">
      <c r="B82" s="102"/>
      <c r="C82" s="102"/>
      <c r="D82" s="102"/>
      <c r="E82" s="102"/>
      <c r="F82" s="102"/>
      <c r="G82" s="102"/>
      <c r="H82" s="102"/>
      <c r="I82" s="102"/>
      <c r="J82" s="102"/>
      <c r="K82" s="102"/>
    </row>
    <row r="83" spans="2:11" x14ac:dyDescent="0.35">
      <c r="B83" s="102"/>
      <c r="C83" s="102"/>
      <c r="D83" s="102"/>
      <c r="E83" s="102"/>
      <c r="F83" s="102"/>
      <c r="G83" s="102"/>
      <c r="H83" s="102"/>
      <c r="I83" s="102"/>
      <c r="J83" s="102"/>
      <c r="K83" s="102"/>
    </row>
    <row r="84" spans="2:11" x14ac:dyDescent="0.35">
      <c r="B84" s="102"/>
      <c r="C84" s="102"/>
      <c r="D84" s="102"/>
      <c r="E84" s="102"/>
      <c r="F84" s="102"/>
      <c r="G84" s="102"/>
      <c r="H84" s="102"/>
      <c r="I84" s="102"/>
      <c r="J84" s="102"/>
      <c r="K84" s="102"/>
    </row>
    <row r="85" spans="2:11" x14ac:dyDescent="0.35">
      <c r="B85" s="102"/>
      <c r="C85" s="102"/>
      <c r="D85" s="102"/>
      <c r="E85" s="102"/>
      <c r="F85" s="102"/>
      <c r="G85" s="102"/>
      <c r="H85" s="102"/>
      <c r="I85" s="102"/>
      <c r="J85" s="102"/>
      <c r="K85" s="102"/>
    </row>
    <row r="86" spans="2:11" x14ac:dyDescent="0.35">
      <c r="B86" s="102"/>
      <c r="C86" s="102"/>
      <c r="D86" s="102"/>
      <c r="E86" s="102"/>
      <c r="F86" s="102"/>
      <c r="G86" s="102"/>
      <c r="H86" s="102"/>
      <c r="I86" s="102"/>
      <c r="J86" s="102"/>
      <c r="K86" s="102"/>
    </row>
    <row r="87" spans="2:11" x14ac:dyDescent="0.35">
      <c r="B87" s="102"/>
      <c r="C87" s="102"/>
      <c r="D87" s="102"/>
      <c r="E87" s="102"/>
      <c r="F87" s="102"/>
      <c r="G87" s="102"/>
      <c r="H87" s="102"/>
      <c r="I87" s="102"/>
      <c r="J87" s="102"/>
      <c r="K87" s="102"/>
    </row>
    <row r="88" spans="2:11" x14ac:dyDescent="0.35">
      <c r="B88" s="102"/>
      <c r="C88" s="102"/>
      <c r="D88" s="102"/>
      <c r="E88" s="102"/>
      <c r="F88" s="102"/>
      <c r="G88" s="102"/>
      <c r="H88" s="102"/>
      <c r="I88" s="102"/>
      <c r="J88" s="102"/>
      <c r="K88" s="102"/>
    </row>
    <row r="89" spans="2:11" x14ac:dyDescent="0.35">
      <c r="B89" s="102"/>
      <c r="C89" s="102"/>
      <c r="D89" s="102"/>
      <c r="E89" s="102"/>
      <c r="F89" s="102"/>
      <c r="G89" s="102"/>
      <c r="H89" s="102"/>
      <c r="I89" s="102"/>
      <c r="J89" s="102"/>
      <c r="K89" s="102"/>
    </row>
    <row r="90" spans="2:11" x14ac:dyDescent="0.35">
      <c r="B90" s="102"/>
      <c r="C90" s="102"/>
      <c r="D90" s="102"/>
      <c r="E90" s="102"/>
      <c r="F90" s="102"/>
      <c r="G90" s="102"/>
      <c r="H90" s="102"/>
      <c r="I90" s="102"/>
      <c r="J90" s="102"/>
      <c r="K90" s="102"/>
    </row>
    <row r="91" spans="2:11" x14ac:dyDescent="0.35">
      <c r="B91" s="102"/>
      <c r="C91" s="102"/>
      <c r="D91" s="102"/>
      <c r="E91" s="102"/>
      <c r="F91" s="102"/>
      <c r="G91" s="102"/>
      <c r="H91" s="102"/>
      <c r="I91" s="102"/>
      <c r="J91" s="102"/>
      <c r="K91" s="102"/>
    </row>
    <row r="92" spans="2:11" x14ac:dyDescent="0.35">
      <c r="B92" s="102"/>
      <c r="C92" s="102"/>
      <c r="D92" s="102"/>
      <c r="E92" s="102"/>
      <c r="F92" s="102"/>
      <c r="G92" s="102"/>
      <c r="H92" s="102"/>
      <c r="I92" s="102"/>
      <c r="J92" s="102"/>
      <c r="K92" s="102"/>
    </row>
    <row r="93" spans="2:11" x14ac:dyDescent="0.35">
      <c r="B93" s="102"/>
      <c r="C93" s="102"/>
      <c r="D93" s="102"/>
      <c r="E93" s="102"/>
      <c r="F93" s="102"/>
      <c r="G93" s="102"/>
      <c r="H93" s="102"/>
      <c r="I93" s="102"/>
      <c r="J93" s="102"/>
      <c r="K93" s="102"/>
    </row>
    <row r="94" spans="2:11" x14ac:dyDescent="0.35">
      <c r="B94" s="102"/>
      <c r="C94" s="102"/>
      <c r="D94" s="102"/>
      <c r="E94" s="102"/>
      <c r="F94" s="102"/>
      <c r="G94" s="102"/>
      <c r="H94" s="102"/>
      <c r="I94" s="102"/>
      <c r="J94" s="102"/>
      <c r="K94" s="102"/>
    </row>
    <row r="95" spans="2:11" x14ac:dyDescent="0.35">
      <c r="B95" s="102"/>
      <c r="C95" s="102"/>
      <c r="D95" s="102"/>
      <c r="E95" s="102"/>
      <c r="F95" s="102"/>
      <c r="G95" s="102"/>
      <c r="H95" s="102"/>
      <c r="I95" s="102"/>
      <c r="J95" s="102"/>
      <c r="K95" s="102"/>
    </row>
    <row r="96" spans="2:11" x14ac:dyDescent="0.35">
      <c r="B96" s="102"/>
      <c r="C96" s="102"/>
      <c r="D96" s="102"/>
      <c r="E96" s="102"/>
      <c r="F96" s="102"/>
      <c r="G96" s="102"/>
      <c r="H96" s="102"/>
      <c r="I96" s="102"/>
      <c r="J96" s="102"/>
      <c r="K96" s="102"/>
    </row>
    <row r="97" spans="2:11" x14ac:dyDescent="0.35">
      <c r="B97" s="102"/>
      <c r="C97" s="102"/>
      <c r="D97" s="102"/>
      <c r="E97" s="102"/>
      <c r="F97" s="102"/>
      <c r="G97" s="102"/>
      <c r="H97" s="102"/>
      <c r="I97" s="102"/>
      <c r="J97" s="102"/>
      <c r="K97" s="102"/>
    </row>
    <row r="98" spans="2:11" x14ac:dyDescent="0.35">
      <c r="B98" s="102"/>
      <c r="C98" s="102"/>
      <c r="D98" s="102"/>
      <c r="E98" s="102"/>
      <c r="F98" s="102"/>
      <c r="G98" s="102"/>
      <c r="H98" s="102"/>
      <c r="I98" s="102"/>
      <c r="J98" s="102"/>
      <c r="K98" s="102"/>
    </row>
    <row r="99" spans="2:11" x14ac:dyDescent="0.35">
      <c r="B99" s="102"/>
      <c r="C99" s="102"/>
      <c r="D99" s="102"/>
      <c r="E99" s="102"/>
      <c r="F99" s="102"/>
      <c r="G99" s="102"/>
      <c r="H99" s="102"/>
      <c r="I99" s="102"/>
      <c r="J99" s="102"/>
      <c r="K99" s="102"/>
    </row>
    <row r="100" spans="2:11" x14ac:dyDescent="0.35">
      <c r="B100" s="102"/>
      <c r="C100" s="102"/>
      <c r="D100" s="102"/>
      <c r="E100" s="102"/>
      <c r="F100" s="102"/>
      <c r="G100" s="102"/>
      <c r="H100" s="102"/>
      <c r="I100" s="102"/>
      <c r="J100" s="102"/>
      <c r="K100" s="102"/>
    </row>
    <row r="101" spans="2:11" x14ac:dyDescent="0.35">
      <c r="B101" s="102"/>
      <c r="C101" s="102"/>
      <c r="D101" s="102"/>
      <c r="E101" s="102"/>
      <c r="F101" s="102"/>
      <c r="G101" s="102"/>
      <c r="H101" s="102"/>
      <c r="I101" s="102"/>
      <c r="J101" s="102"/>
      <c r="K101" s="102"/>
    </row>
    <row r="102" spans="2:11" x14ac:dyDescent="0.35">
      <c r="B102" s="102"/>
      <c r="C102" s="102"/>
      <c r="D102" s="102"/>
      <c r="E102" s="102"/>
      <c r="F102" s="102"/>
      <c r="G102" s="102"/>
      <c r="H102" s="102"/>
      <c r="I102" s="102"/>
      <c r="J102" s="102"/>
      <c r="K102" s="102"/>
    </row>
    <row r="103" spans="2:11" x14ac:dyDescent="0.35">
      <c r="B103" s="102"/>
      <c r="C103" s="102"/>
      <c r="D103" s="102"/>
      <c r="E103" s="102"/>
      <c r="F103" s="102"/>
      <c r="G103" s="102"/>
      <c r="H103" s="102"/>
      <c r="I103" s="102"/>
      <c r="J103" s="102"/>
      <c r="K103" s="102"/>
    </row>
    <row r="104" spans="2:11" x14ac:dyDescent="0.35">
      <c r="B104" s="102"/>
      <c r="C104" s="102"/>
      <c r="D104" s="102"/>
      <c r="E104" s="102"/>
      <c r="F104" s="102"/>
      <c r="G104" s="102"/>
      <c r="H104" s="102"/>
      <c r="I104" s="102"/>
      <c r="J104" s="102"/>
      <c r="K104" s="102"/>
    </row>
    <row r="105" spans="2:11" x14ac:dyDescent="0.35">
      <c r="B105" s="102"/>
      <c r="C105" s="102"/>
      <c r="D105" s="102"/>
      <c r="E105" s="102"/>
      <c r="F105" s="102"/>
      <c r="G105" s="102"/>
      <c r="H105" s="102"/>
      <c r="I105" s="102"/>
      <c r="J105" s="102"/>
      <c r="K105" s="102"/>
    </row>
    <row r="106" spans="2:11" x14ac:dyDescent="0.35">
      <c r="B106" s="102"/>
      <c r="C106" s="102"/>
      <c r="D106" s="102"/>
      <c r="E106" s="102"/>
      <c r="F106" s="102"/>
      <c r="G106" s="102"/>
      <c r="H106" s="102"/>
      <c r="I106" s="102"/>
      <c r="J106" s="102"/>
      <c r="K106" s="102"/>
    </row>
    <row r="107" spans="2:11" x14ac:dyDescent="0.35">
      <c r="B107" s="102"/>
      <c r="C107" s="102"/>
      <c r="D107" s="102"/>
      <c r="E107" s="102"/>
      <c r="F107" s="102"/>
      <c r="G107" s="102"/>
      <c r="H107" s="102"/>
      <c r="I107" s="102"/>
      <c r="J107" s="102"/>
      <c r="K107" s="102"/>
    </row>
    <row r="108" spans="2:11" x14ac:dyDescent="0.35">
      <c r="B108" s="102"/>
      <c r="C108" s="102"/>
      <c r="D108" s="102"/>
      <c r="E108" s="102"/>
      <c r="F108" s="102"/>
      <c r="G108" s="102"/>
      <c r="H108" s="102"/>
      <c r="I108" s="102"/>
      <c r="J108" s="102"/>
      <c r="K108" s="102"/>
    </row>
    <row r="109" spans="2:11" x14ac:dyDescent="0.35">
      <c r="B109" s="102"/>
      <c r="C109" s="102"/>
      <c r="D109" s="102"/>
      <c r="E109" s="102"/>
      <c r="F109" s="102"/>
      <c r="G109" s="102"/>
      <c r="H109" s="102"/>
      <c r="I109" s="102"/>
      <c r="J109" s="102"/>
      <c r="K109" s="102"/>
    </row>
    <row r="110" spans="2:11" x14ac:dyDescent="0.35">
      <c r="B110" s="102"/>
      <c r="C110" s="102"/>
      <c r="D110" s="102"/>
      <c r="E110" s="102"/>
      <c r="F110" s="102"/>
      <c r="G110" s="102"/>
      <c r="H110" s="102"/>
      <c r="I110" s="102"/>
      <c r="J110" s="102"/>
      <c r="K110" s="102"/>
    </row>
    <row r="111" spans="2:11" x14ac:dyDescent="0.35">
      <c r="B111" s="102"/>
      <c r="C111" s="102"/>
      <c r="D111" s="102"/>
      <c r="E111" s="102"/>
      <c r="F111" s="102"/>
      <c r="G111" s="102"/>
      <c r="H111" s="102"/>
      <c r="I111" s="102"/>
      <c r="J111" s="102"/>
      <c r="K111" s="102"/>
    </row>
    <row r="112" spans="2:11" x14ac:dyDescent="0.35">
      <c r="B112" s="102"/>
      <c r="C112" s="102"/>
      <c r="D112" s="102"/>
      <c r="E112" s="102"/>
      <c r="F112" s="102"/>
      <c r="G112" s="102"/>
      <c r="H112" s="102"/>
      <c r="I112" s="102"/>
      <c r="J112" s="102"/>
      <c r="K112" s="102"/>
    </row>
    <row r="113" spans="2:11" x14ac:dyDescent="0.35">
      <c r="B113" s="102"/>
      <c r="C113" s="102"/>
      <c r="D113" s="102"/>
      <c r="E113" s="102"/>
      <c r="F113" s="102"/>
      <c r="G113" s="102"/>
      <c r="H113" s="102"/>
      <c r="I113" s="102"/>
      <c r="J113" s="102"/>
      <c r="K113" s="102"/>
    </row>
    <row r="114" spans="2:11" x14ac:dyDescent="0.35">
      <c r="B114" s="102"/>
      <c r="C114" s="102"/>
      <c r="D114" s="102"/>
      <c r="E114" s="102"/>
      <c r="F114" s="102"/>
      <c r="G114" s="102"/>
      <c r="H114" s="102"/>
      <c r="I114" s="102"/>
      <c r="J114" s="102"/>
      <c r="K114" s="102"/>
    </row>
    <row r="115" spans="2:11" x14ac:dyDescent="0.35">
      <c r="B115" s="102"/>
      <c r="C115" s="102"/>
      <c r="D115" s="102"/>
      <c r="E115" s="102"/>
      <c r="F115" s="102"/>
      <c r="G115" s="102"/>
      <c r="H115" s="102"/>
      <c r="I115" s="102"/>
      <c r="J115" s="102"/>
      <c r="K115" s="102"/>
    </row>
    <row r="116" spans="2:11" x14ac:dyDescent="0.35">
      <c r="B116" s="102"/>
      <c r="C116" s="102"/>
      <c r="D116" s="102"/>
      <c r="E116" s="102"/>
      <c r="F116" s="102"/>
      <c r="G116" s="102"/>
      <c r="H116" s="102"/>
      <c r="I116" s="102"/>
      <c r="J116" s="102"/>
      <c r="K116" s="102"/>
    </row>
    <row r="117" spans="2:11" x14ac:dyDescent="0.35">
      <c r="B117" s="102"/>
      <c r="C117" s="102"/>
      <c r="D117" s="102"/>
      <c r="E117" s="102"/>
      <c r="F117" s="102"/>
      <c r="G117" s="102"/>
      <c r="H117" s="102"/>
      <c r="I117" s="102"/>
      <c r="J117" s="102"/>
      <c r="K117" s="102"/>
    </row>
    <row r="118" spans="2:11" x14ac:dyDescent="0.35">
      <c r="B118" s="102"/>
      <c r="C118" s="102"/>
      <c r="D118" s="102"/>
      <c r="E118" s="102"/>
      <c r="F118" s="102"/>
      <c r="G118" s="102"/>
      <c r="H118" s="102"/>
      <c r="I118" s="102"/>
      <c r="J118" s="102"/>
      <c r="K118" s="102"/>
    </row>
    <row r="119" spans="2:11" x14ac:dyDescent="0.35">
      <c r="B119" s="102"/>
      <c r="C119" s="102"/>
      <c r="D119" s="102"/>
      <c r="E119" s="102"/>
      <c r="F119" s="102"/>
      <c r="G119" s="102"/>
      <c r="H119" s="102"/>
      <c r="I119" s="102"/>
      <c r="J119" s="102"/>
      <c r="K119" s="102"/>
    </row>
    <row r="120" spans="2:11" x14ac:dyDescent="0.35">
      <c r="B120" s="102"/>
      <c r="C120" s="102"/>
      <c r="D120" s="102"/>
      <c r="E120" s="102"/>
      <c r="F120" s="102"/>
      <c r="G120" s="102"/>
      <c r="H120" s="102"/>
      <c r="I120" s="102"/>
      <c r="J120" s="102"/>
      <c r="K120" s="102"/>
    </row>
    <row r="121" spans="2:11" x14ac:dyDescent="0.35">
      <c r="B121" s="102"/>
      <c r="C121" s="102"/>
      <c r="D121" s="102"/>
      <c r="E121" s="102"/>
      <c r="F121" s="102"/>
      <c r="G121" s="102"/>
      <c r="H121" s="102"/>
      <c r="I121" s="102"/>
      <c r="J121" s="102"/>
      <c r="K121" s="102"/>
    </row>
    <row r="122" spans="2:11" x14ac:dyDescent="0.35">
      <c r="B122" s="102"/>
      <c r="C122" s="102"/>
      <c r="D122" s="102"/>
      <c r="E122" s="102"/>
      <c r="F122" s="102"/>
      <c r="G122" s="102"/>
      <c r="H122" s="102"/>
      <c r="I122" s="102"/>
      <c r="J122" s="102"/>
      <c r="K122" s="102"/>
    </row>
    <row r="123" spans="2:11" x14ac:dyDescent="0.35">
      <c r="B123" s="102"/>
      <c r="C123" s="102"/>
      <c r="D123" s="102"/>
      <c r="E123" s="102"/>
      <c r="F123" s="102"/>
      <c r="G123" s="102"/>
      <c r="H123" s="102"/>
      <c r="I123" s="102"/>
      <c r="J123" s="102"/>
      <c r="K123" s="102"/>
    </row>
    <row r="124" spans="2:11" x14ac:dyDescent="0.35">
      <c r="B124" s="102"/>
      <c r="C124" s="102"/>
      <c r="D124" s="102"/>
      <c r="E124" s="102"/>
      <c r="F124" s="102"/>
      <c r="G124" s="102"/>
      <c r="H124" s="102"/>
      <c r="I124" s="102"/>
      <c r="J124" s="102"/>
      <c r="K124" s="102"/>
    </row>
    <row r="125" spans="2:11" x14ac:dyDescent="0.35">
      <c r="B125" s="102"/>
      <c r="C125" s="102"/>
      <c r="D125" s="102"/>
      <c r="E125" s="102"/>
      <c r="F125" s="102"/>
      <c r="G125" s="102"/>
      <c r="H125" s="102"/>
      <c r="I125" s="102"/>
      <c r="J125" s="102"/>
      <c r="K125" s="102"/>
    </row>
    <row r="126" spans="2:11" x14ac:dyDescent="0.35">
      <c r="B126" s="102"/>
      <c r="C126" s="102"/>
      <c r="D126" s="102"/>
      <c r="E126" s="102"/>
      <c r="F126" s="102"/>
      <c r="G126" s="102"/>
      <c r="H126" s="102"/>
      <c r="I126" s="102"/>
      <c r="J126" s="102"/>
      <c r="K126" s="102"/>
    </row>
    <row r="127" spans="2:11" x14ac:dyDescent="0.35">
      <c r="B127" s="102"/>
      <c r="C127" s="102"/>
      <c r="D127" s="102"/>
      <c r="E127" s="102"/>
      <c r="F127" s="102"/>
      <c r="G127" s="102"/>
      <c r="H127" s="102"/>
      <c r="I127" s="102"/>
      <c r="J127" s="102"/>
      <c r="K127" s="102"/>
    </row>
    <row r="128" spans="2:11" x14ac:dyDescent="0.35">
      <c r="B128" s="102"/>
      <c r="C128" s="102"/>
      <c r="D128" s="102"/>
      <c r="E128" s="102"/>
      <c r="F128" s="102"/>
      <c r="G128" s="102"/>
      <c r="H128" s="102"/>
      <c r="I128" s="102"/>
      <c r="J128" s="102"/>
      <c r="K128" s="102"/>
    </row>
    <row r="129" spans="2:11" x14ac:dyDescent="0.35">
      <c r="B129" s="102"/>
      <c r="C129" s="102"/>
      <c r="D129" s="102"/>
      <c r="E129" s="102"/>
      <c r="F129" s="102"/>
      <c r="G129" s="102"/>
      <c r="H129" s="102"/>
      <c r="I129" s="102"/>
      <c r="J129" s="102"/>
      <c r="K129" s="102"/>
    </row>
    <row r="130" spans="2:11" x14ac:dyDescent="0.35">
      <c r="B130" s="102"/>
      <c r="C130" s="102"/>
      <c r="D130" s="102"/>
      <c r="E130" s="102"/>
      <c r="F130" s="102"/>
      <c r="G130" s="102"/>
      <c r="H130" s="102"/>
      <c r="I130" s="102"/>
      <c r="J130" s="102"/>
      <c r="K130" s="102"/>
    </row>
    <row r="131" spans="2:11" x14ac:dyDescent="0.35">
      <c r="B131" s="102"/>
      <c r="C131" s="102"/>
      <c r="D131" s="102"/>
      <c r="E131" s="102"/>
      <c r="F131" s="102"/>
      <c r="G131" s="102"/>
      <c r="H131" s="102"/>
      <c r="I131" s="102"/>
      <c r="J131" s="102"/>
      <c r="K131" s="102"/>
    </row>
    <row r="132" spans="2:11" x14ac:dyDescent="0.35">
      <c r="B132" s="102"/>
      <c r="C132" s="102"/>
      <c r="D132" s="102"/>
      <c r="E132" s="102"/>
      <c r="F132" s="102"/>
      <c r="G132" s="102"/>
      <c r="H132" s="102"/>
      <c r="I132" s="102"/>
      <c r="J132" s="102"/>
      <c r="K132" s="102"/>
    </row>
    <row r="133" spans="2:11" x14ac:dyDescent="0.35">
      <c r="B133" s="102"/>
      <c r="C133" s="102"/>
      <c r="D133" s="102"/>
      <c r="E133" s="102"/>
      <c r="F133" s="102"/>
      <c r="G133" s="102"/>
      <c r="H133" s="102"/>
      <c r="I133" s="102"/>
      <c r="J133" s="102"/>
      <c r="K133" s="102"/>
    </row>
    <row r="134" spans="2:11" x14ac:dyDescent="0.35">
      <c r="B134" s="102"/>
      <c r="C134" s="102"/>
      <c r="D134" s="102"/>
      <c r="E134" s="102"/>
      <c r="F134" s="102"/>
      <c r="G134" s="102"/>
      <c r="H134" s="102"/>
      <c r="I134" s="102"/>
      <c r="J134" s="102"/>
      <c r="K134" s="102"/>
    </row>
    <row r="135" spans="2:11" x14ac:dyDescent="0.35">
      <c r="B135" s="102"/>
      <c r="C135" s="102"/>
      <c r="D135" s="102"/>
      <c r="E135" s="102"/>
      <c r="F135" s="102"/>
      <c r="G135" s="102"/>
      <c r="H135" s="102"/>
      <c r="I135" s="102"/>
      <c r="J135" s="102"/>
      <c r="K135" s="102"/>
    </row>
    <row r="136" spans="2:11" x14ac:dyDescent="0.35">
      <c r="B136" s="102"/>
      <c r="C136" s="102"/>
      <c r="D136" s="102"/>
      <c r="E136" s="102"/>
      <c r="F136" s="102"/>
      <c r="G136" s="102"/>
      <c r="H136" s="102"/>
      <c r="I136" s="102"/>
      <c r="J136" s="102"/>
      <c r="K136" s="102"/>
    </row>
    <row r="137" spans="2:11" x14ac:dyDescent="0.35">
      <c r="B137" s="102"/>
      <c r="C137" s="102"/>
      <c r="D137" s="102"/>
      <c r="E137" s="102"/>
      <c r="F137" s="102"/>
      <c r="G137" s="102"/>
      <c r="H137" s="102"/>
      <c r="I137" s="102"/>
      <c r="J137" s="102"/>
      <c r="K137" s="102"/>
    </row>
    <row r="138" spans="2:11" x14ac:dyDescent="0.35">
      <c r="B138" s="102"/>
      <c r="C138" s="102"/>
      <c r="D138" s="102"/>
      <c r="E138" s="102"/>
      <c r="F138" s="102"/>
      <c r="G138" s="102"/>
      <c r="H138" s="102"/>
      <c r="I138" s="102"/>
      <c r="J138" s="102"/>
      <c r="K138" s="102"/>
    </row>
    <row r="139" spans="2:11" x14ac:dyDescent="0.35">
      <c r="B139" s="102"/>
      <c r="C139" s="102"/>
      <c r="D139" s="102"/>
      <c r="E139" s="102"/>
      <c r="F139" s="102"/>
      <c r="G139" s="102"/>
      <c r="H139" s="102"/>
      <c r="I139" s="102"/>
      <c r="J139" s="102"/>
      <c r="K139" s="102"/>
    </row>
    <row r="140" spans="2:11" x14ac:dyDescent="0.35">
      <c r="B140" s="102"/>
      <c r="C140" s="102"/>
      <c r="D140" s="102"/>
      <c r="E140" s="102"/>
      <c r="F140" s="102"/>
      <c r="G140" s="102"/>
      <c r="H140" s="102"/>
      <c r="I140" s="102"/>
      <c r="J140" s="102"/>
      <c r="K140" s="102"/>
    </row>
    <row r="141" spans="2:11" x14ac:dyDescent="0.35">
      <c r="B141" s="102"/>
      <c r="C141" s="102"/>
      <c r="D141" s="102"/>
      <c r="E141" s="102"/>
      <c r="F141" s="102"/>
      <c r="G141" s="102"/>
      <c r="H141" s="102"/>
      <c r="I141" s="102"/>
      <c r="J141" s="102"/>
      <c r="K141" s="102"/>
    </row>
    <row r="142" spans="2:11" x14ac:dyDescent="0.35">
      <c r="B142" s="102"/>
      <c r="C142" s="102"/>
      <c r="D142" s="102"/>
      <c r="E142" s="102"/>
      <c r="F142" s="102"/>
      <c r="G142" s="102"/>
      <c r="H142" s="102"/>
      <c r="I142" s="102"/>
      <c r="J142" s="102"/>
      <c r="K142" s="102"/>
    </row>
    <row r="143" spans="2:11" x14ac:dyDescent="0.35">
      <c r="B143" s="102"/>
      <c r="C143" s="102"/>
      <c r="D143" s="102"/>
      <c r="E143" s="102"/>
      <c r="F143" s="102"/>
      <c r="G143" s="102"/>
      <c r="H143" s="102"/>
      <c r="I143" s="102"/>
      <c r="J143" s="102"/>
      <c r="K143" s="102"/>
    </row>
    <row r="144" spans="2:11" x14ac:dyDescent="0.35">
      <c r="B144" s="102"/>
      <c r="C144" s="102"/>
      <c r="D144" s="102"/>
      <c r="E144" s="102"/>
      <c r="F144" s="102"/>
      <c r="G144" s="102"/>
      <c r="H144" s="102"/>
      <c r="I144" s="102"/>
      <c r="J144" s="102"/>
      <c r="K144" s="102"/>
    </row>
    <row r="145" spans="2:11" x14ac:dyDescent="0.35">
      <c r="B145" s="102"/>
      <c r="C145" s="102"/>
      <c r="D145" s="102"/>
      <c r="E145" s="102"/>
      <c r="F145" s="102"/>
      <c r="G145" s="102"/>
      <c r="H145" s="102"/>
      <c r="I145" s="102"/>
      <c r="J145" s="102"/>
      <c r="K145" s="102"/>
    </row>
    <row r="146" spans="2:11" x14ac:dyDescent="0.35">
      <c r="B146" s="102"/>
      <c r="C146" s="102"/>
      <c r="D146" s="102"/>
      <c r="E146" s="102"/>
      <c r="F146" s="102"/>
      <c r="G146" s="102"/>
      <c r="H146" s="102"/>
      <c r="I146" s="102"/>
      <c r="J146" s="102"/>
      <c r="K146" s="102"/>
    </row>
    <row r="147" spans="2:11" x14ac:dyDescent="0.35">
      <c r="B147" s="102"/>
      <c r="C147" s="102"/>
      <c r="D147" s="102"/>
      <c r="E147" s="102"/>
      <c r="F147" s="102"/>
      <c r="G147" s="102"/>
      <c r="H147" s="102"/>
      <c r="I147" s="102"/>
      <c r="J147" s="102"/>
      <c r="K147" s="102"/>
    </row>
    <row r="148" spans="2:11" x14ac:dyDescent="0.35">
      <c r="B148" s="102"/>
      <c r="C148" s="102"/>
      <c r="D148" s="102"/>
      <c r="E148" s="102"/>
      <c r="F148" s="102"/>
      <c r="G148" s="102"/>
      <c r="H148" s="102"/>
      <c r="I148" s="102"/>
      <c r="J148" s="102"/>
      <c r="K148" s="102"/>
    </row>
    <row r="149" spans="2:11" x14ac:dyDescent="0.35">
      <c r="B149" s="102"/>
      <c r="C149" s="102"/>
      <c r="D149" s="102"/>
      <c r="E149" s="102"/>
      <c r="F149" s="102"/>
      <c r="G149" s="102"/>
      <c r="H149" s="102"/>
      <c r="I149" s="102"/>
      <c r="J149" s="102"/>
      <c r="K149" s="102"/>
    </row>
    <row r="150" spans="2:11" x14ac:dyDescent="0.35">
      <c r="B150" s="102"/>
      <c r="C150" s="102"/>
      <c r="D150" s="102"/>
      <c r="E150" s="102"/>
      <c r="F150" s="102"/>
      <c r="G150" s="102"/>
      <c r="H150" s="102"/>
      <c r="I150" s="102"/>
      <c r="J150" s="102"/>
      <c r="K150" s="102"/>
    </row>
    <row r="151" spans="2:11" x14ac:dyDescent="0.35">
      <c r="B151" s="102"/>
      <c r="C151" s="102"/>
      <c r="D151" s="102"/>
      <c r="E151" s="102"/>
      <c r="F151" s="102"/>
      <c r="G151" s="102"/>
      <c r="H151" s="102"/>
      <c r="I151" s="102"/>
      <c r="J151" s="102"/>
      <c r="K151" s="102"/>
    </row>
    <row r="152" spans="2:11" x14ac:dyDescent="0.35">
      <c r="B152" s="102"/>
      <c r="C152" s="102"/>
      <c r="D152" s="102"/>
      <c r="E152" s="102"/>
      <c r="F152" s="102"/>
      <c r="G152" s="102"/>
      <c r="H152" s="102"/>
      <c r="I152" s="102"/>
      <c r="J152" s="102"/>
      <c r="K152" s="102"/>
    </row>
    <row r="153" spans="2:11" x14ac:dyDescent="0.35">
      <c r="B153" s="102"/>
      <c r="C153" s="102"/>
      <c r="D153" s="102"/>
      <c r="E153" s="102"/>
      <c r="F153" s="102"/>
      <c r="G153" s="102"/>
      <c r="H153" s="102"/>
      <c r="I153" s="102"/>
      <c r="J153" s="102"/>
      <c r="K153" s="102"/>
    </row>
    <row r="154" spans="2:11" x14ac:dyDescent="0.35">
      <c r="B154" s="102"/>
      <c r="C154" s="102"/>
      <c r="D154" s="102"/>
      <c r="E154" s="102"/>
      <c r="F154" s="102"/>
      <c r="G154" s="102"/>
      <c r="H154" s="102"/>
      <c r="I154" s="102"/>
      <c r="J154" s="102"/>
      <c r="K154" s="102"/>
    </row>
    <row r="155" spans="2:11" x14ac:dyDescent="0.35">
      <c r="B155" s="102"/>
      <c r="C155" s="102"/>
      <c r="D155" s="102"/>
      <c r="E155" s="102"/>
      <c r="F155" s="102"/>
      <c r="G155" s="102"/>
      <c r="H155" s="102"/>
      <c r="I155" s="102"/>
      <c r="J155" s="102"/>
      <c r="K155" s="102"/>
    </row>
    <row r="156" spans="2:11" x14ac:dyDescent="0.35">
      <c r="B156" s="102"/>
      <c r="C156" s="102"/>
      <c r="D156" s="102"/>
      <c r="E156" s="102"/>
      <c r="F156" s="102"/>
      <c r="G156" s="102"/>
      <c r="H156" s="102"/>
      <c r="I156" s="102"/>
      <c r="J156" s="102"/>
      <c r="K156" s="102"/>
    </row>
    <row r="157" spans="2:11" x14ac:dyDescent="0.35">
      <c r="B157" s="102"/>
      <c r="C157" s="102"/>
      <c r="D157" s="102"/>
      <c r="E157" s="102"/>
      <c r="F157" s="102"/>
      <c r="G157" s="102"/>
      <c r="H157" s="102"/>
      <c r="I157" s="102"/>
      <c r="J157" s="102"/>
      <c r="K157" s="102"/>
    </row>
    <row r="158" spans="2:11" x14ac:dyDescent="0.35">
      <c r="B158" s="102"/>
      <c r="C158" s="102"/>
      <c r="D158" s="102"/>
      <c r="E158" s="102"/>
      <c r="F158" s="102"/>
      <c r="G158" s="102"/>
      <c r="H158" s="102"/>
      <c r="I158" s="102"/>
      <c r="J158" s="102"/>
      <c r="K158" s="102"/>
    </row>
    <row r="159" spans="2:11" x14ac:dyDescent="0.35">
      <c r="B159" s="102"/>
      <c r="C159" s="102"/>
      <c r="D159" s="102"/>
      <c r="E159" s="102"/>
      <c r="F159" s="102"/>
      <c r="G159" s="102"/>
      <c r="H159" s="102"/>
      <c r="I159" s="102"/>
      <c r="J159" s="102"/>
      <c r="K159" s="102"/>
    </row>
    <row r="160" spans="2:11" x14ac:dyDescent="0.35">
      <c r="B160" s="102"/>
      <c r="C160" s="102"/>
      <c r="D160" s="102"/>
      <c r="E160" s="102"/>
      <c r="F160" s="102"/>
      <c r="G160" s="102"/>
      <c r="H160" s="102"/>
      <c r="I160" s="102"/>
      <c r="J160" s="102"/>
      <c r="K160" s="102"/>
    </row>
    <row r="161" spans="2:11" x14ac:dyDescent="0.35">
      <c r="B161" s="102"/>
      <c r="C161" s="102"/>
      <c r="D161" s="102"/>
      <c r="E161" s="102"/>
      <c r="F161" s="102"/>
      <c r="G161" s="102"/>
      <c r="H161" s="102"/>
      <c r="I161" s="102"/>
      <c r="J161" s="102"/>
      <c r="K161" s="102"/>
    </row>
    <row r="162" spans="2:11" x14ac:dyDescent="0.35">
      <c r="B162" s="102"/>
      <c r="C162" s="102"/>
      <c r="D162" s="102"/>
      <c r="E162" s="102"/>
      <c r="F162" s="102"/>
      <c r="G162" s="102"/>
      <c r="H162" s="102"/>
      <c r="I162" s="102"/>
      <c r="J162" s="102"/>
      <c r="K162" s="102"/>
    </row>
    <row r="163" spans="2:11" x14ac:dyDescent="0.35">
      <c r="B163" s="102"/>
      <c r="C163" s="102"/>
      <c r="D163" s="102"/>
      <c r="E163" s="102"/>
      <c r="F163" s="102"/>
      <c r="G163" s="102"/>
      <c r="H163" s="102"/>
      <c r="I163" s="102"/>
      <c r="J163" s="102"/>
      <c r="K163" s="102"/>
    </row>
    <row r="164" spans="2:11" x14ac:dyDescent="0.35">
      <c r="B164" s="102"/>
      <c r="C164" s="102"/>
      <c r="D164" s="102"/>
      <c r="E164" s="102"/>
      <c r="F164" s="102"/>
      <c r="G164" s="102"/>
      <c r="H164" s="102"/>
      <c r="I164" s="102"/>
      <c r="J164" s="102"/>
      <c r="K164" s="102"/>
    </row>
    <row r="165" spans="2:11" x14ac:dyDescent="0.35">
      <c r="B165" s="102"/>
      <c r="C165" s="102"/>
      <c r="D165" s="102"/>
      <c r="E165" s="102"/>
      <c r="F165" s="102"/>
      <c r="G165" s="102"/>
      <c r="H165" s="102"/>
      <c r="I165" s="102"/>
      <c r="J165" s="102"/>
      <c r="K165" s="102"/>
    </row>
    <row r="166" spans="2:11" x14ac:dyDescent="0.35">
      <c r="B166" s="102"/>
      <c r="C166" s="102"/>
      <c r="D166" s="102"/>
      <c r="E166" s="102"/>
      <c r="F166" s="102"/>
      <c r="G166" s="102"/>
      <c r="H166" s="102"/>
      <c r="I166" s="102"/>
      <c r="J166" s="102"/>
      <c r="K166" s="102"/>
    </row>
    <row r="167" spans="2:11" x14ac:dyDescent="0.35">
      <c r="B167" s="102"/>
      <c r="C167" s="102"/>
      <c r="D167" s="102"/>
      <c r="E167" s="102"/>
      <c r="F167" s="102"/>
      <c r="G167" s="102"/>
      <c r="H167" s="102"/>
      <c r="I167" s="102"/>
      <c r="J167" s="102"/>
      <c r="K167" s="102"/>
    </row>
    <row r="168" spans="2:11" x14ac:dyDescent="0.35">
      <c r="B168" s="102"/>
      <c r="C168" s="102"/>
      <c r="D168" s="102"/>
      <c r="E168" s="102"/>
      <c r="F168" s="102"/>
      <c r="G168" s="102"/>
      <c r="H168" s="102"/>
      <c r="I168" s="102"/>
      <c r="J168" s="102"/>
      <c r="K168" s="102"/>
    </row>
    <row r="169" spans="2:11" x14ac:dyDescent="0.35">
      <c r="B169" s="102"/>
      <c r="C169" s="102"/>
      <c r="D169" s="102"/>
      <c r="E169" s="102"/>
      <c r="F169" s="102"/>
      <c r="G169" s="102"/>
      <c r="H169" s="102"/>
      <c r="I169" s="102"/>
      <c r="J169" s="102"/>
      <c r="K169" s="102"/>
    </row>
    <row r="170" spans="2:11" x14ac:dyDescent="0.35">
      <c r="B170" s="102"/>
      <c r="C170" s="102"/>
      <c r="D170" s="102"/>
      <c r="E170" s="102"/>
      <c r="F170" s="102"/>
      <c r="G170" s="102"/>
      <c r="H170" s="102"/>
      <c r="I170" s="102"/>
      <c r="J170" s="102"/>
      <c r="K170" s="102"/>
    </row>
    <row r="171" spans="2:11" x14ac:dyDescent="0.35">
      <c r="B171" s="102"/>
      <c r="C171" s="102"/>
      <c r="D171" s="102"/>
      <c r="E171" s="102"/>
      <c r="F171" s="102"/>
      <c r="G171" s="102"/>
      <c r="H171" s="102"/>
      <c r="I171" s="102"/>
      <c r="J171" s="102"/>
      <c r="K171" s="102"/>
    </row>
    <row r="172" spans="2:11" x14ac:dyDescent="0.35">
      <c r="B172" s="102"/>
      <c r="C172" s="102"/>
      <c r="D172" s="102"/>
      <c r="E172" s="102"/>
      <c r="F172" s="102"/>
      <c r="G172" s="102"/>
      <c r="H172" s="102"/>
      <c r="I172" s="102"/>
      <c r="J172" s="102"/>
      <c r="K172" s="102"/>
    </row>
    <row r="173" spans="2:11" x14ac:dyDescent="0.35">
      <c r="B173" s="102"/>
      <c r="C173" s="102"/>
      <c r="D173" s="102"/>
      <c r="E173" s="102"/>
      <c r="F173" s="102"/>
      <c r="G173" s="102"/>
      <c r="H173" s="102"/>
      <c r="I173" s="102"/>
      <c r="J173" s="102"/>
      <c r="K173" s="102"/>
    </row>
    <row r="174" spans="2:11" x14ac:dyDescent="0.35">
      <c r="B174" s="102"/>
      <c r="C174" s="102"/>
      <c r="D174" s="102"/>
      <c r="E174" s="102"/>
      <c r="F174" s="102"/>
      <c r="G174" s="102"/>
      <c r="H174" s="102"/>
      <c r="I174" s="102"/>
      <c r="J174" s="102"/>
      <c r="K174" s="102"/>
    </row>
    <row r="175" spans="2:11" x14ac:dyDescent="0.35">
      <c r="B175" s="102"/>
      <c r="C175" s="102"/>
      <c r="D175" s="102"/>
      <c r="E175" s="102"/>
      <c r="F175" s="102"/>
      <c r="G175" s="102"/>
      <c r="H175" s="102"/>
      <c r="I175" s="102"/>
      <c r="J175" s="102"/>
      <c r="K175" s="102"/>
    </row>
    <row r="176" spans="2:11" x14ac:dyDescent="0.35">
      <c r="B176" s="102"/>
      <c r="C176" s="102"/>
      <c r="D176" s="102"/>
      <c r="E176" s="102"/>
      <c r="F176" s="102"/>
      <c r="G176" s="102"/>
      <c r="H176" s="102"/>
      <c r="I176" s="102"/>
      <c r="J176" s="102"/>
      <c r="K176" s="102"/>
    </row>
    <row r="177" spans="2:11" x14ac:dyDescent="0.35">
      <c r="B177" s="102"/>
      <c r="C177" s="102"/>
      <c r="D177" s="102"/>
      <c r="E177" s="102"/>
      <c r="F177" s="102"/>
      <c r="G177" s="102"/>
      <c r="H177" s="102"/>
      <c r="I177" s="102"/>
      <c r="J177" s="102"/>
      <c r="K177" s="102"/>
    </row>
    <row r="178" spans="2:11" x14ac:dyDescent="0.35">
      <c r="B178" s="102"/>
      <c r="C178" s="102"/>
      <c r="D178" s="102"/>
      <c r="E178" s="102"/>
      <c r="F178" s="102"/>
      <c r="G178" s="102"/>
      <c r="H178" s="102"/>
      <c r="I178" s="102"/>
      <c r="J178" s="102"/>
      <c r="K178" s="102"/>
    </row>
    <row r="179" spans="2:11" x14ac:dyDescent="0.35">
      <c r="B179" s="102"/>
      <c r="C179" s="102"/>
      <c r="D179" s="102"/>
      <c r="E179" s="102"/>
      <c r="F179" s="102"/>
      <c r="G179" s="102"/>
      <c r="H179" s="102"/>
      <c r="I179" s="102"/>
      <c r="J179" s="102"/>
      <c r="K179" s="102"/>
    </row>
    <row r="180" spans="2:11" x14ac:dyDescent="0.35">
      <c r="B180" s="102"/>
      <c r="C180" s="102"/>
      <c r="D180" s="102"/>
      <c r="E180" s="102"/>
      <c r="F180" s="102"/>
      <c r="G180" s="102"/>
      <c r="H180" s="102"/>
      <c r="I180" s="102"/>
      <c r="J180" s="102"/>
      <c r="K180" s="102"/>
    </row>
    <row r="181" spans="2:11" x14ac:dyDescent="0.35">
      <c r="B181" s="102"/>
      <c r="C181" s="102"/>
      <c r="D181" s="102"/>
      <c r="E181" s="102"/>
      <c r="F181" s="102"/>
      <c r="G181" s="102"/>
      <c r="H181" s="102"/>
      <c r="I181" s="102"/>
      <c r="J181" s="102"/>
      <c r="K181" s="102"/>
    </row>
    <row r="182" spans="2:11" x14ac:dyDescent="0.35">
      <c r="B182" s="102"/>
      <c r="C182" s="102"/>
      <c r="D182" s="102"/>
      <c r="E182" s="102"/>
      <c r="F182" s="102"/>
      <c r="G182" s="102"/>
      <c r="H182" s="102"/>
      <c r="I182" s="102"/>
      <c r="J182" s="102"/>
      <c r="K182" s="102"/>
    </row>
    <row r="183" spans="2:11" x14ac:dyDescent="0.35">
      <c r="B183" s="102"/>
      <c r="C183" s="102"/>
      <c r="D183" s="102"/>
      <c r="E183" s="102"/>
      <c r="F183" s="102"/>
      <c r="G183" s="102"/>
      <c r="H183" s="102"/>
      <c r="I183" s="102"/>
      <c r="J183" s="102"/>
      <c r="K183" s="102"/>
    </row>
    <row r="184" spans="2:11" x14ac:dyDescent="0.35">
      <c r="B184" s="102"/>
      <c r="C184" s="102"/>
      <c r="D184" s="102"/>
      <c r="E184" s="102"/>
      <c r="F184" s="102"/>
      <c r="G184" s="102"/>
      <c r="H184" s="102"/>
      <c r="I184" s="102"/>
      <c r="J184" s="102"/>
      <c r="K184" s="102"/>
    </row>
    <row r="185" spans="2:11" x14ac:dyDescent="0.35">
      <c r="B185" s="102"/>
      <c r="C185" s="102"/>
      <c r="D185" s="102"/>
      <c r="E185" s="102"/>
      <c r="F185" s="102"/>
      <c r="G185" s="102"/>
      <c r="H185" s="102"/>
      <c r="I185" s="102"/>
      <c r="J185" s="102"/>
      <c r="K185" s="102"/>
    </row>
    <row r="186" spans="2:11" x14ac:dyDescent="0.35">
      <c r="B186" s="102"/>
      <c r="C186" s="102"/>
      <c r="D186" s="102"/>
      <c r="E186" s="102"/>
      <c r="F186" s="102"/>
      <c r="G186" s="102"/>
      <c r="H186" s="102"/>
      <c r="I186" s="102"/>
      <c r="J186" s="102"/>
      <c r="K186" s="102"/>
    </row>
    <row r="187" spans="2:11" x14ac:dyDescent="0.35">
      <c r="B187" s="102"/>
      <c r="C187" s="102"/>
      <c r="D187" s="102"/>
      <c r="E187" s="102"/>
      <c r="F187" s="102"/>
      <c r="G187" s="102"/>
      <c r="H187" s="102"/>
      <c r="I187" s="102"/>
      <c r="J187" s="102"/>
      <c r="K187" s="102"/>
    </row>
    <row r="188" spans="2:11" x14ac:dyDescent="0.35">
      <c r="B188" s="102"/>
      <c r="C188" s="102"/>
      <c r="D188" s="102"/>
      <c r="E188" s="102"/>
      <c r="F188" s="102"/>
      <c r="G188" s="102"/>
      <c r="H188" s="102"/>
      <c r="I188" s="102"/>
      <c r="J188" s="102"/>
      <c r="K188" s="102"/>
    </row>
    <row r="189" spans="2:11" x14ac:dyDescent="0.35">
      <c r="B189" s="102"/>
      <c r="C189" s="102"/>
      <c r="D189" s="102"/>
      <c r="E189" s="102"/>
      <c r="F189" s="102"/>
      <c r="G189" s="102"/>
      <c r="H189" s="102"/>
      <c r="I189" s="102"/>
      <c r="J189" s="102"/>
      <c r="K189" s="102"/>
    </row>
    <row r="190" spans="2:11" x14ac:dyDescent="0.35">
      <c r="B190" s="102"/>
      <c r="C190" s="102"/>
      <c r="D190" s="102"/>
      <c r="E190" s="102"/>
      <c r="F190" s="102"/>
      <c r="G190" s="102"/>
      <c r="H190" s="102"/>
      <c r="I190" s="102"/>
      <c r="J190" s="102"/>
      <c r="K190" s="102"/>
    </row>
    <row r="191" spans="2:11" x14ac:dyDescent="0.35">
      <c r="B191" s="102"/>
      <c r="C191" s="102"/>
      <c r="D191" s="102"/>
      <c r="E191" s="102"/>
      <c r="F191" s="102"/>
      <c r="G191" s="102"/>
      <c r="H191" s="102"/>
      <c r="I191" s="102"/>
      <c r="J191" s="102"/>
      <c r="K191" s="102"/>
    </row>
    <row r="192" spans="2:11" x14ac:dyDescent="0.35">
      <c r="B192" s="102"/>
      <c r="C192" s="102"/>
      <c r="D192" s="102"/>
      <c r="E192" s="102"/>
      <c r="F192" s="102"/>
      <c r="G192" s="102"/>
      <c r="H192" s="102"/>
      <c r="I192" s="102"/>
      <c r="J192" s="102"/>
      <c r="K192" s="102"/>
    </row>
    <row r="193" spans="2:11" x14ac:dyDescent="0.35">
      <c r="B193" s="102"/>
      <c r="C193" s="102"/>
      <c r="D193" s="102"/>
      <c r="E193" s="102"/>
      <c r="F193" s="102"/>
      <c r="G193" s="102"/>
      <c r="H193" s="102"/>
      <c r="I193" s="102"/>
      <c r="J193" s="102"/>
      <c r="K193" s="102"/>
    </row>
    <row r="194" spans="2:11" x14ac:dyDescent="0.35">
      <c r="B194" s="102"/>
      <c r="C194" s="102"/>
      <c r="D194" s="102"/>
      <c r="E194" s="102"/>
      <c r="F194" s="102"/>
      <c r="G194" s="102"/>
      <c r="H194" s="102"/>
      <c r="I194" s="102"/>
      <c r="J194" s="102"/>
      <c r="K194" s="102"/>
    </row>
    <row r="195" spans="2:11" x14ac:dyDescent="0.35">
      <c r="B195" s="102"/>
      <c r="C195" s="102"/>
      <c r="D195" s="102"/>
      <c r="E195" s="102"/>
      <c r="F195" s="102"/>
      <c r="G195" s="102"/>
      <c r="H195" s="102"/>
      <c r="I195" s="102"/>
      <c r="J195" s="102"/>
      <c r="K195" s="102"/>
    </row>
    <row r="196" spans="2:11" x14ac:dyDescent="0.35">
      <c r="B196" s="102"/>
      <c r="C196" s="102"/>
      <c r="D196" s="102"/>
      <c r="E196" s="102"/>
      <c r="F196" s="102"/>
      <c r="G196" s="102"/>
      <c r="H196" s="102"/>
      <c r="I196" s="102"/>
      <c r="J196" s="102"/>
      <c r="K196" s="102"/>
    </row>
    <row r="197" spans="2:11" x14ac:dyDescent="0.35">
      <c r="B197" s="102"/>
      <c r="C197" s="102"/>
      <c r="D197" s="102"/>
      <c r="E197" s="102"/>
      <c r="F197" s="102"/>
      <c r="G197" s="102"/>
      <c r="H197" s="102"/>
      <c r="I197" s="102"/>
      <c r="J197" s="102"/>
      <c r="K197" s="102"/>
    </row>
    <row r="198" spans="2:11" x14ac:dyDescent="0.35">
      <c r="B198" s="102"/>
      <c r="C198" s="102"/>
      <c r="D198" s="102"/>
      <c r="E198" s="102"/>
      <c r="F198" s="102"/>
      <c r="G198" s="102"/>
      <c r="H198" s="102"/>
      <c r="I198" s="102"/>
      <c r="J198" s="102"/>
      <c r="K198" s="102"/>
    </row>
    <row r="199" spans="2:11" x14ac:dyDescent="0.35">
      <c r="B199" s="102"/>
      <c r="C199" s="102"/>
      <c r="D199" s="102"/>
      <c r="E199" s="102"/>
      <c r="F199" s="102"/>
      <c r="G199" s="102"/>
      <c r="H199" s="102"/>
      <c r="I199" s="102"/>
      <c r="J199" s="102"/>
      <c r="K199" s="102"/>
    </row>
    <row r="200" spans="2:11" x14ac:dyDescent="0.35">
      <c r="B200" s="102"/>
      <c r="C200" s="102"/>
      <c r="D200" s="102"/>
      <c r="E200" s="102"/>
      <c r="F200" s="102"/>
      <c r="G200" s="102"/>
      <c r="H200" s="102"/>
      <c r="I200" s="102"/>
      <c r="J200" s="102"/>
      <c r="K200" s="102"/>
    </row>
    <row r="201" spans="2:11" x14ac:dyDescent="0.35">
      <c r="B201" s="102"/>
      <c r="C201" s="102"/>
      <c r="D201" s="102"/>
      <c r="E201" s="102"/>
      <c r="F201" s="102"/>
      <c r="G201" s="102"/>
      <c r="H201" s="102"/>
      <c r="I201" s="102"/>
      <c r="J201" s="102"/>
      <c r="K201" s="102"/>
    </row>
    <row r="202" spans="2:11" x14ac:dyDescent="0.35">
      <c r="B202" s="102"/>
      <c r="C202" s="102"/>
      <c r="D202" s="102"/>
      <c r="E202" s="102"/>
      <c r="F202" s="102"/>
      <c r="G202" s="102"/>
      <c r="H202" s="102"/>
      <c r="I202" s="102"/>
      <c r="J202" s="102"/>
      <c r="K202" s="102"/>
    </row>
    <row r="203" spans="2:11" x14ac:dyDescent="0.35">
      <c r="B203" s="102"/>
      <c r="C203" s="102"/>
      <c r="D203" s="102"/>
      <c r="E203" s="102"/>
      <c r="F203" s="102"/>
      <c r="G203" s="102"/>
      <c r="H203" s="102"/>
      <c r="I203" s="102"/>
      <c r="J203" s="102"/>
      <c r="K203" s="102"/>
    </row>
    <row r="204" spans="2:11" x14ac:dyDescent="0.35">
      <c r="B204" s="102"/>
      <c r="C204" s="102"/>
      <c r="D204" s="102"/>
      <c r="E204" s="102"/>
      <c r="F204" s="102"/>
      <c r="G204" s="102"/>
      <c r="H204" s="102"/>
      <c r="I204" s="102"/>
      <c r="J204" s="102"/>
      <c r="K204" s="102"/>
    </row>
    <row r="205" spans="2:11" x14ac:dyDescent="0.35">
      <c r="B205" s="102"/>
      <c r="C205" s="102"/>
      <c r="D205" s="102"/>
      <c r="E205" s="102"/>
      <c r="F205" s="102"/>
      <c r="G205" s="102"/>
      <c r="H205" s="102"/>
      <c r="I205" s="102"/>
      <c r="J205" s="102"/>
      <c r="K205" s="102"/>
    </row>
    <row r="206" spans="2:11" x14ac:dyDescent="0.35">
      <c r="B206" s="102"/>
      <c r="C206" s="102"/>
      <c r="D206" s="102"/>
      <c r="E206" s="102"/>
      <c r="F206" s="102"/>
      <c r="G206" s="102"/>
      <c r="H206" s="102"/>
      <c r="I206" s="102"/>
      <c r="J206" s="102"/>
      <c r="K206" s="102"/>
    </row>
    <row r="207" spans="2:11" x14ac:dyDescent="0.35">
      <c r="B207" s="102"/>
      <c r="C207" s="102"/>
      <c r="D207" s="102"/>
      <c r="E207" s="102"/>
      <c r="F207" s="102"/>
      <c r="G207" s="102"/>
      <c r="H207" s="102"/>
      <c r="I207" s="102"/>
      <c r="J207" s="102"/>
      <c r="K207" s="102"/>
    </row>
    <row r="208" spans="2:11" x14ac:dyDescent="0.35">
      <c r="B208" s="102"/>
      <c r="C208" s="102"/>
      <c r="D208" s="102"/>
      <c r="E208" s="102"/>
      <c r="F208" s="102"/>
      <c r="G208" s="102"/>
      <c r="H208" s="102"/>
      <c r="I208" s="102"/>
      <c r="J208" s="102"/>
      <c r="K208" s="102"/>
    </row>
    <row r="209" spans="2:11" x14ac:dyDescent="0.35">
      <c r="B209" s="102"/>
      <c r="C209" s="102"/>
      <c r="D209" s="102"/>
      <c r="E209" s="102"/>
      <c r="F209" s="102"/>
      <c r="G209" s="102"/>
      <c r="H209" s="102"/>
      <c r="I209" s="102"/>
      <c r="J209" s="102"/>
      <c r="K209" s="102"/>
    </row>
    <row r="210" spans="2:11" x14ac:dyDescent="0.35">
      <c r="B210" s="102"/>
      <c r="C210" s="102"/>
      <c r="D210" s="102"/>
      <c r="E210" s="102"/>
      <c r="F210" s="102"/>
      <c r="G210" s="102"/>
      <c r="H210" s="102"/>
      <c r="I210" s="102"/>
      <c r="J210" s="102"/>
      <c r="K210" s="102"/>
    </row>
    <row r="211" spans="2:11" x14ac:dyDescent="0.35">
      <c r="B211" s="102"/>
      <c r="C211" s="102"/>
      <c r="D211" s="102"/>
      <c r="E211" s="102"/>
      <c r="F211" s="102"/>
      <c r="G211" s="102"/>
      <c r="H211" s="102"/>
      <c r="I211" s="102"/>
      <c r="J211" s="102"/>
      <c r="K211" s="102"/>
    </row>
    <row r="212" spans="2:11" x14ac:dyDescent="0.35">
      <c r="B212" s="102"/>
      <c r="C212" s="102"/>
      <c r="D212" s="102"/>
      <c r="E212" s="102"/>
      <c r="F212" s="102"/>
      <c r="G212" s="102"/>
      <c r="H212" s="102"/>
      <c r="I212" s="102"/>
      <c r="J212" s="102"/>
      <c r="K212" s="102"/>
    </row>
    <row r="213" spans="2:11" x14ac:dyDescent="0.35">
      <c r="B213" s="102"/>
      <c r="C213" s="102"/>
      <c r="D213" s="102"/>
      <c r="E213" s="102"/>
      <c r="F213" s="102"/>
      <c r="G213" s="102"/>
      <c r="H213" s="102"/>
      <c r="I213" s="102"/>
      <c r="J213" s="102"/>
      <c r="K213" s="102"/>
    </row>
    <row r="214" spans="2:11" x14ac:dyDescent="0.35">
      <c r="B214" s="102"/>
      <c r="C214" s="102"/>
      <c r="D214" s="102"/>
      <c r="E214" s="102"/>
      <c r="F214" s="102"/>
      <c r="G214" s="102"/>
      <c r="H214" s="102"/>
      <c r="I214" s="102"/>
      <c r="J214" s="102"/>
      <c r="K214" s="102"/>
    </row>
    <row r="215" spans="2:11" x14ac:dyDescent="0.35">
      <c r="B215" s="102"/>
      <c r="C215" s="102"/>
      <c r="D215" s="102"/>
      <c r="E215" s="102"/>
      <c r="F215" s="102"/>
      <c r="G215" s="102"/>
      <c r="H215" s="102"/>
      <c r="I215" s="102"/>
      <c r="J215" s="102"/>
      <c r="K215" s="102"/>
    </row>
    <row r="216" spans="2:11" x14ac:dyDescent="0.35">
      <c r="B216" s="102"/>
      <c r="C216" s="102"/>
      <c r="D216" s="102"/>
      <c r="E216" s="102"/>
      <c r="F216" s="102"/>
      <c r="G216" s="102"/>
      <c r="H216" s="102"/>
      <c r="I216" s="102"/>
      <c r="J216" s="102"/>
      <c r="K216" s="102"/>
    </row>
    <row r="217" spans="2:11" x14ac:dyDescent="0.35">
      <c r="B217" s="102"/>
      <c r="C217" s="102"/>
      <c r="D217" s="102"/>
      <c r="E217" s="102"/>
      <c r="F217" s="102"/>
      <c r="G217" s="102"/>
      <c r="H217" s="102"/>
      <c r="I217" s="102"/>
      <c r="J217" s="102"/>
      <c r="K217" s="102"/>
    </row>
  </sheetData>
  <mergeCells count="18">
    <mergeCell ref="B2:K2"/>
    <mergeCell ref="C3:D3"/>
    <mergeCell ref="E3:H3"/>
    <mergeCell ref="I3:J3"/>
    <mergeCell ref="C4:D4"/>
    <mergeCell ref="E4:H4"/>
    <mergeCell ref="I4:J4"/>
    <mergeCell ref="D5:I5"/>
    <mergeCell ref="E6:H6"/>
    <mergeCell ref="C9:F9"/>
    <mergeCell ref="I9:K9"/>
    <mergeCell ref="C25:F25"/>
    <mergeCell ref="I25:K25"/>
    <mergeCell ref="H27:K27"/>
    <mergeCell ref="H28:I28"/>
    <mergeCell ref="H29:I29"/>
    <mergeCell ref="H30:I30"/>
    <mergeCell ref="H31:I31"/>
  </mergeCells>
  <conditionalFormatting sqref="C4:D4">
    <cfRule type="cellIs" dxfId="62" priority="1" stopIfTrue="1" operator="equal">
      <formula>"C"</formula>
    </cfRule>
    <cfRule type="cellIs" dxfId="61" priority="2" stopIfTrue="1" operator="equal">
      <formula>"B2"</formula>
    </cfRule>
    <cfRule type="cellIs" dxfId="60" priority="3" stopIfTrue="1" operator="equal">
      <formula>"B1"</formula>
    </cfRule>
  </conditionalFormatting>
  <conditionalFormatting sqref="K29:K31">
    <cfRule type="cellIs" dxfId="59" priority="4" stopIfTrue="1" operator="greaterThan">
      <formula>J29</formula>
    </cfRule>
    <cfRule type="cellIs" dxfId="58" priority="5" stopIfTrue="1" operator="between">
      <formula>J29</formula>
      <formula>1</formula>
    </cfRule>
    <cfRule type="cellIs" dxfId="57" priority="6" stopIfTrue="1" operator="equal">
      <formula>0</formula>
    </cfRule>
  </conditionalFormatting>
  <pageMargins left="0.70833333333333337" right="0.70833333333333337" top="0.74791666666666667" bottom="0.74861111111111112" header="0.51180555555555551" footer="0.31527777777777777"/>
  <pageSetup paperSize="9" scale="97" firstPageNumber="0" orientation="landscape" horizontalDpi="300" verticalDpi="300" r:id="rId1"/>
  <headerFooter alignWithMargins="0">
    <oddFooter>&amp;L&amp;F&amp;C&amp;A&amp;R&amp;D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27"/>
  </sheetPr>
  <dimension ref="A1:P155"/>
  <sheetViews>
    <sheetView topLeftCell="A13" zoomScale="130" zoomScaleNormal="130" workbookViewId="0">
      <selection activeCell="A15" sqref="A15"/>
    </sheetView>
  </sheetViews>
  <sheetFormatPr baseColWidth="10" defaultColWidth="9.1796875" defaultRowHeight="14.5" x14ac:dyDescent="0.35"/>
  <cols>
    <col min="1" max="1" width="3.453125" customWidth="1"/>
    <col min="2" max="2" width="11.81640625" customWidth="1"/>
    <col min="3" max="3" width="7.1796875" customWidth="1"/>
    <col min="4" max="4" width="16" customWidth="1"/>
    <col min="5" max="5" width="11" customWidth="1"/>
    <col min="6" max="6" width="11.81640625" customWidth="1"/>
    <col min="7" max="7" width="18.54296875" customWidth="1"/>
    <col min="8" max="8" width="15.54296875" customWidth="1"/>
    <col min="9" max="9" width="39" customWidth="1"/>
    <col min="10" max="11" width="13.54296875" customWidth="1"/>
    <col min="12" max="12" width="17.81640625" customWidth="1"/>
  </cols>
  <sheetData>
    <row r="1" spans="1:16" ht="28.5" customHeight="1" x14ac:dyDescent="0.35">
      <c r="C1" s="58"/>
      <c r="E1" s="58"/>
    </row>
    <row r="2" spans="1:16" ht="27.75" customHeight="1" x14ac:dyDescent="0.35">
      <c r="B2" s="867" t="str">
        <f>+"Cuadro de mando:  "&amp;"  "&amp;+'Introducción de datos'!C4&amp;" - "&amp;'Introducción de datos'!G6</f>
        <v>Cuadro de mando:    Paraguay - TB</v>
      </c>
      <c r="C2" s="867"/>
      <c r="D2" s="867"/>
      <c r="E2" s="867"/>
      <c r="F2" s="867"/>
      <c r="G2" s="867"/>
      <c r="H2" s="867"/>
      <c r="I2" s="867"/>
      <c r="J2" s="867"/>
      <c r="K2" s="867"/>
      <c r="L2" s="867"/>
      <c r="M2" s="59"/>
      <c r="N2" s="59"/>
      <c r="O2" s="59"/>
      <c r="P2" s="59"/>
    </row>
    <row r="3" spans="1:16" x14ac:dyDescent="0.35">
      <c r="B3" s="296" t="str">
        <f>+'Introducción de datos'!G8</f>
        <v>NMF</v>
      </c>
      <c r="C3" s="868" t="str">
        <f>+'Introducción de datos'!I8</f>
        <v>No aplicable</v>
      </c>
      <c r="D3" s="868"/>
      <c r="E3" s="869"/>
      <c r="F3" s="869"/>
      <c r="G3" s="869"/>
      <c r="H3" s="869"/>
      <c r="I3" s="869"/>
      <c r="J3" s="870" t="str">
        <f>+'Introducción de datos'!B16</f>
        <v>Periodo:</v>
      </c>
      <c r="K3" s="870"/>
      <c r="L3" s="297" t="str">
        <f>+'Introducción de datos'!C16</f>
        <v>P1</v>
      </c>
    </row>
    <row r="4" spans="1:16" x14ac:dyDescent="0.35">
      <c r="B4" s="296" t="str">
        <f>+'Introducción de datos'!B12</f>
        <v>Ultima calificación:</v>
      </c>
      <c r="C4" s="852" t="str">
        <f>+'Introducción de datos'!C12</f>
        <v>B1</v>
      </c>
      <c r="D4" s="852"/>
      <c r="E4" s="869" t="str">
        <f>+'Introducción de datos'!C8</f>
        <v>ALTER VIDA</v>
      </c>
      <c r="F4" s="869"/>
      <c r="G4" s="869"/>
      <c r="H4" s="869"/>
      <c r="I4" s="869"/>
      <c r="J4" s="870" t="str">
        <f>+'Introducción de datos'!D16</f>
        <v>Desde:</v>
      </c>
      <c r="K4" s="870"/>
      <c r="L4" s="266">
        <f>+'Introducción de datos'!E16</f>
        <v>43466</v>
      </c>
    </row>
    <row r="5" spans="1:16" ht="18.75" customHeight="1" x14ac:dyDescent="0.35">
      <c r="B5" s="296"/>
      <c r="C5" s="296"/>
      <c r="D5" s="857" t="str">
        <f>+'Introducción de datos'!G4</f>
        <v>Atención integral con compromiso intersectorial hacia la eliminación de la TB en Paraguay.</v>
      </c>
      <c r="E5" s="857"/>
      <c r="F5" s="857"/>
      <c r="G5" s="857"/>
      <c r="H5" s="857"/>
      <c r="I5" s="857"/>
      <c r="J5" s="857"/>
      <c r="K5" s="296" t="str">
        <f>+'Introducción de datos'!F16</f>
        <v>Hasta:</v>
      </c>
      <c r="L5" s="266">
        <f>+'Introducción de datos'!G16</f>
        <v>43830</v>
      </c>
    </row>
    <row r="6" spans="1:16" ht="18" x14ac:dyDescent="0.4">
      <c r="B6" s="298"/>
      <c r="C6" s="296"/>
      <c r="D6" s="267"/>
      <c r="E6" s="858" t="s">
        <v>17</v>
      </c>
      <c r="F6" s="858"/>
      <c r="G6" s="858"/>
      <c r="H6" s="858"/>
      <c r="I6" s="858"/>
      <c r="J6" s="102"/>
      <c r="K6" s="102"/>
      <c r="L6" s="102"/>
    </row>
    <row r="7" spans="1:16" x14ac:dyDescent="0.35">
      <c r="B7" s="299" t="str">
        <f>+'Introducción de datos'!B68&amp;"     "&amp;+J3&amp;" "&amp;+L3</f>
        <v>M1: Estado de las condiciones precedentes y acciones con fecha límite     Periodo: P1</v>
      </c>
      <c r="C7" s="300"/>
      <c r="D7" s="102"/>
      <c r="E7" s="102"/>
      <c r="F7" s="102"/>
      <c r="G7" s="102"/>
      <c r="H7" s="299" t="str">
        <f>+'Introducción de datos'!B74&amp;"         "&amp;+J3&amp;"  "&amp;+L3</f>
        <v>M2: Estado de los principales puestos directivos del RP         Periodo:  P1</v>
      </c>
      <c r="I7" s="102"/>
      <c r="J7" s="102"/>
      <c r="K7" s="102"/>
      <c r="L7" s="102"/>
    </row>
    <row r="8" spans="1:16" ht="120" customHeight="1" x14ac:dyDescent="0.35">
      <c r="B8" s="528" t="s">
        <v>169</v>
      </c>
      <c r="C8" s="859"/>
      <c r="D8" s="860"/>
      <c r="E8" s="860"/>
      <c r="F8" s="861"/>
      <c r="G8" s="301"/>
      <c r="H8" s="528" t="s">
        <v>169</v>
      </c>
      <c r="I8" s="862" t="s">
        <v>318</v>
      </c>
      <c r="J8" s="863"/>
      <c r="K8" s="863"/>
      <c r="L8" s="864"/>
    </row>
    <row r="9" spans="1:16" x14ac:dyDescent="0.35">
      <c r="B9" s="198"/>
      <c r="C9" s="198"/>
      <c r="D9" s="198"/>
      <c r="E9" s="198"/>
      <c r="F9" s="198"/>
      <c r="G9" s="198"/>
      <c r="H9" s="198"/>
      <c r="I9" s="102"/>
      <c r="J9" s="102"/>
      <c r="K9" s="102"/>
      <c r="L9" s="102"/>
    </row>
    <row r="10" spans="1:16" ht="33.25" customHeight="1" x14ac:dyDescent="0.35">
      <c r="A10" s="62"/>
      <c r="B10" s="198"/>
      <c r="C10" s="198"/>
      <c r="D10" s="865"/>
      <c r="E10" s="866"/>
      <c r="F10" s="866"/>
      <c r="G10" s="302"/>
      <c r="H10" s="198"/>
      <c r="I10" s="102"/>
      <c r="J10" s="102"/>
      <c r="K10" s="102"/>
      <c r="L10" s="102"/>
      <c r="N10" s="63"/>
      <c r="O10" s="63"/>
      <c r="P10" s="64"/>
    </row>
    <row r="11" spans="1:16" ht="56.25" customHeight="1" x14ac:dyDescent="0.35">
      <c r="B11" s="198"/>
      <c r="C11" s="303"/>
      <c r="D11" s="865"/>
      <c r="E11" s="303"/>
      <c r="F11" s="303"/>
      <c r="G11" s="303"/>
      <c r="H11" s="303"/>
      <c r="I11" s="102"/>
      <c r="J11" s="102"/>
      <c r="K11" s="102"/>
      <c r="L11" s="102"/>
      <c r="N11" s="7"/>
      <c r="O11" s="7"/>
    </row>
    <row r="12" spans="1:16" ht="44.9" customHeight="1" x14ac:dyDescent="0.35">
      <c r="B12" s="303"/>
      <c r="C12" s="304"/>
      <c r="D12" s="305"/>
      <c r="E12" s="305"/>
      <c r="F12" s="305"/>
      <c r="G12" s="305"/>
      <c r="H12" s="306"/>
      <c r="I12" s="102"/>
      <c r="J12" s="102"/>
      <c r="K12" s="102"/>
      <c r="L12" s="102"/>
    </row>
    <row r="13" spans="1:16" ht="43.75" customHeight="1" x14ac:dyDescent="0.35">
      <c r="B13" s="102"/>
      <c r="C13" s="102"/>
      <c r="D13" s="102"/>
      <c r="E13" s="102"/>
      <c r="F13" s="102"/>
      <c r="G13" s="102"/>
      <c r="H13" s="102"/>
      <c r="I13" s="102"/>
      <c r="J13" s="102"/>
      <c r="K13" s="102"/>
      <c r="L13" s="102"/>
    </row>
    <row r="14" spans="1:16" ht="48.25" customHeight="1" x14ac:dyDescent="0.35">
      <c r="B14" s="299" t="str">
        <f>+'Introducción de datos'!B79&amp;"            "&amp;+J3&amp;" "&amp;+L3</f>
        <v>M3: Acuerdos contractuales (subreceptores)             Periodo: P1</v>
      </c>
      <c r="C14" s="102"/>
      <c r="D14" s="102"/>
      <c r="E14" s="102"/>
      <c r="F14" s="102"/>
      <c r="G14" s="102"/>
      <c r="H14" s="299" t="str">
        <f>+'Introducción de datos'!B84&amp;"                "&amp;+J3&amp;" "&amp;+L3</f>
        <v>M4: Número de informes completos recibidos a tiempo                Periodo: P1</v>
      </c>
      <c r="I14" s="102"/>
      <c r="J14" s="102"/>
      <c r="K14" s="102"/>
      <c r="L14" s="102"/>
    </row>
    <row r="15" spans="1:16" ht="92.5" customHeight="1" x14ac:dyDescent="0.35">
      <c r="B15" s="528" t="s">
        <v>169</v>
      </c>
      <c r="C15" s="848" t="s">
        <v>397</v>
      </c>
      <c r="D15" s="848"/>
      <c r="E15" s="848"/>
      <c r="F15" s="848"/>
      <c r="G15" s="301"/>
      <c r="H15" s="528" t="s">
        <v>169</v>
      </c>
      <c r="I15" s="854" t="s">
        <v>399</v>
      </c>
      <c r="J15" s="854"/>
      <c r="K15" s="854"/>
      <c r="L15" s="854"/>
    </row>
    <row r="16" spans="1:16" ht="24.25" customHeight="1" x14ac:dyDescent="0.35">
      <c r="B16" s="307"/>
      <c r="C16" s="102"/>
      <c r="D16" s="102"/>
      <c r="E16" s="102"/>
      <c r="F16" s="102"/>
      <c r="G16" s="102"/>
      <c r="H16" s="308"/>
      <c r="I16" s="102"/>
      <c r="J16" s="102"/>
      <c r="K16" s="102"/>
      <c r="L16" s="102"/>
    </row>
    <row r="17" spans="2:13" x14ac:dyDescent="0.35">
      <c r="B17" s="102"/>
      <c r="C17" s="102"/>
      <c r="D17" s="102"/>
      <c r="E17" s="102"/>
      <c r="F17" s="102"/>
      <c r="G17" s="102"/>
      <c r="H17" s="102"/>
      <c r="I17" s="102"/>
      <c r="J17" s="102"/>
      <c r="K17" s="102"/>
      <c r="L17" s="102"/>
      <c r="M17" s="54"/>
    </row>
    <row r="18" spans="2:13" x14ac:dyDescent="0.35">
      <c r="B18" s="102"/>
      <c r="C18" s="102"/>
      <c r="D18" s="102"/>
      <c r="E18" s="102"/>
      <c r="F18" s="102"/>
      <c r="G18" s="102"/>
      <c r="H18" s="102"/>
      <c r="I18" s="102"/>
      <c r="J18" s="102"/>
      <c r="K18" s="102"/>
      <c r="L18" s="102"/>
    </row>
    <row r="19" spans="2:13" x14ac:dyDescent="0.35">
      <c r="B19" s="102"/>
      <c r="C19" s="102"/>
      <c r="D19" s="102"/>
      <c r="E19" s="102"/>
      <c r="F19" s="102"/>
      <c r="G19" s="102"/>
      <c r="H19" s="102"/>
      <c r="I19" s="102"/>
      <c r="J19" s="102"/>
      <c r="K19" s="102"/>
      <c r="L19" s="102"/>
    </row>
    <row r="20" spans="2:13" x14ac:dyDescent="0.35">
      <c r="B20" s="102"/>
      <c r="C20" s="102"/>
      <c r="D20" s="102"/>
      <c r="E20" s="102"/>
      <c r="F20" s="102"/>
      <c r="G20" s="102"/>
      <c r="H20" s="102"/>
      <c r="I20" s="102"/>
      <c r="J20" s="102"/>
      <c r="K20" s="102"/>
      <c r="L20" s="102"/>
    </row>
    <row r="21" spans="2:13" x14ac:dyDescent="0.35">
      <c r="B21" s="102"/>
      <c r="C21" s="102"/>
      <c r="D21" s="102"/>
      <c r="E21" s="102"/>
      <c r="F21" s="102"/>
      <c r="G21" s="102"/>
      <c r="H21" s="102"/>
      <c r="I21" s="102"/>
      <c r="J21" s="102"/>
      <c r="K21" s="102"/>
      <c r="L21" s="102"/>
    </row>
    <row r="22" spans="2:13" x14ac:dyDescent="0.35">
      <c r="B22" s="102"/>
      <c r="C22" s="102"/>
      <c r="D22" s="102"/>
      <c r="E22" s="102"/>
      <c r="F22" s="102"/>
      <c r="G22" s="102"/>
      <c r="H22" s="102"/>
      <c r="I22" s="102"/>
      <c r="J22" s="102"/>
      <c r="K22" s="102"/>
      <c r="L22" s="102"/>
    </row>
    <row r="23" spans="2:13" x14ac:dyDescent="0.35">
      <c r="B23" s="102"/>
      <c r="C23" s="102"/>
      <c r="D23" s="102"/>
      <c r="E23" s="102"/>
      <c r="F23" s="102"/>
      <c r="G23" s="102"/>
      <c r="H23" s="102"/>
      <c r="I23" s="102"/>
      <c r="J23" s="102"/>
      <c r="K23" s="102"/>
      <c r="L23" s="102"/>
    </row>
    <row r="24" spans="2:13" x14ac:dyDescent="0.35">
      <c r="B24" s="102"/>
      <c r="C24" s="102"/>
      <c r="D24" s="102"/>
      <c r="E24" s="102"/>
      <c r="F24" s="102"/>
      <c r="G24" s="102"/>
      <c r="H24" s="102"/>
      <c r="I24" s="102"/>
      <c r="J24" s="102"/>
      <c r="K24" s="102"/>
      <c r="L24" s="102"/>
    </row>
    <row r="25" spans="2:13" ht="22.5" customHeight="1" x14ac:dyDescent="0.35">
      <c r="B25" s="102"/>
      <c r="C25" s="102"/>
      <c r="D25" s="102"/>
      <c r="E25" s="102"/>
      <c r="F25" s="102"/>
      <c r="G25" s="102"/>
      <c r="H25" s="102"/>
      <c r="I25" s="102"/>
      <c r="J25" s="102"/>
      <c r="K25" s="102"/>
      <c r="L25" s="102"/>
    </row>
    <row r="26" spans="2:13" x14ac:dyDescent="0.35">
      <c r="B26" s="299" t="str">
        <f>+'Introducción de datos'!B90</f>
        <v>M5: Presupuesto y compra de productos y equipo sanitario, medicamentos y productos farmacéuticos</v>
      </c>
      <c r="C26" s="102"/>
      <c r="D26" s="102"/>
      <c r="E26" s="102"/>
      <c r="F26" s="102"/>
      <c r="G26" s="102"/>
      <c r="H26" s="299" t="str">
        <f>+'Introducción de datos'!B103&amp;"    "&amp;+J3&amp;"  "&amp;+L3</f>
        <v>M6: Diferencia entre existencias actuales y existencias de seguridad    Periodo:  P1</v>
      </c>
      <c r="I26" s="102"/>
      <c r="J26" s="102"/>
      <c r="K26" s="102"/>
      <c r="L26" s="102"/>
    </row>
    <row r="27" spans="2:13" ht="78" customHeight="1" x14ac:dyDescent="0.35">
      <c r="B27" s="528" t="s">
        <v>169</v>
      </c>
      <c r="C27" s="847" t="s">
        <v>398</v>
      </c>
      <c r="D27" s="847"/>
      <c r="E27" s="847"/>
      <c r="F27" s="847"/>
      <c r="G27" s="301"/>
      <c r="H27" s="528" t="s">
        <v>169</v>
      </c>
      <c r="I27" s="848" t="s">
        <v>319</v>
      </c>
      <c r="J27" s="848"/>
      <c r="K27" s="848"/>
      <c r="L27" s="848"/>
    </row>
    <row r="28" spans="2:13" ht="15" thickBot="1" x14ac:dyDescent="0.4">
      <c r="B28" s="102"/>
      <c r="C28" s="102"/>
      <c r="D28" s="102"/>
      <c r="E28" s="102"/>
      <c r="F28" s="102"/>
      <c r="G28" s="102"/>
      <c r="H28" s="102"/>
      <c r="I28" s="102"/>
      <c r="J28" s="102"/>
      <c r="K28" s="102"/>
      <c r="L28" s="102"/>
    </row>
    <row r="29" spans="2:13" ht="104.25" customHeight="1" x14ac:dyDescent="0.35">
      <c r="B29" s="102"/>
      <c r="C29" s="102"/>
      <c r="D29" s="102"/>
      <c r="E29" s="102"/>
      <c r="F29" s="309"/>
      <c r="G29" s="309"/>
      <c r="H29" s="363" t="s">
        <v>143</v>
      </c>
      <c r="I29" s="364" t="s">
        <v>144</v>
      </c>
      <c r="J29" s="365" t="s">
        <v>174</v>
      </c>
      <c r="K29" s="366" t="s">
        <v>175</v>
      </c>
      <c r="L29" s="367" t="s">
        <v>176</v>
      </c>
    </row>
    <row r="30" spans="2:13" ht="15" customHeight="1" thickBot="1" x14ac:dyDescent="0.4">
      <c r="B30" s="102"/>
      <c r="C30" s="102"/>
      <c r="D30" s="102"/>
      <c r="E30" s="102"/>
      <c r="F30" s="309"/>
      <c r="G30" s="309"/>
      <c r="H30" s="855">
        <f>+'Introducción de datos'!B106</f>
        <v>0</v>
      </c>
      <c r="I30" s="310">
        <f>+'Introducción de datos'!C106</f>
        <v>0</v>
      </c>
      <c r="J30" s="311" t="str">
        <f>+'Introducción de datos'!I106</f>
        <v/>
      </c>
      <c r="K30" s="312">
        <f>+'Introducción de datos'!J106</f>
        <v>0</v>
      </c>
      <c r="L30" s="368" t="str">
        <f>+'Introducción de datos'!K106</f>
        <v/>
      </c>
    </row>
    <row r="31" spans="2:13" ht="15.5" thickTop="1" thickBot="1" x14ac:dyDescent="0.4">
      <c r="B31" s="102"/>
      <c r="C31" s="102"/>
      <c r="D31" s="102"/>
      <c r="E31" s="102"/>
      <c r="F31" s="309"/>
      <c r="G31" s="309"/>
      <c r="H31" s="855"/>
      <c r="I31" s="310">
        <f>+'Introducción de datos'!C107</f>
        <v>0</v>
      </c>
      <c r="J31" s="311" t="str">
        <f>+'Introducción de datos'!I107</f>
        <v/>
      </c>
      <c r="K31" s="312">
        <f>+'Introducción de datos'!J107</f>
        <v>0</v>
      </c>
      <c r="L31" s="368" t="str">
        <f>+'Introducción de datos'!K107</f>
        <v/>
      </c>
    </row>
    <row r="32" spans="2:13" ht="15.5" thickTop="1" thickBot="1" x14ac:dyDescent="0.4">
      <c r="B32" s="102"/>
      <c r="C32" s="102"/>
      <c r="D32" s="102"/>
      <c r="E32" s="102"/>
      <c r="F32" s="309"/>
      <c r="G32" s="309"/>
      <c r="H32" s="855"/>
      <c r="I32" s="310">
        <f>+'Introducción de datos'!C108</f>
        <v>0</v>
      </c>
      <c r="J32" s="311" t="str">
        <f>+'Introducción de datos'!I108</f>
        <v/>
      </c>
      <c r="K32" s="312">
        <f>+'Introducción de datos'!J108</f>
        <v>0</v>
      </c>
      <c r="L32" s="368" t="str">
        <f>+'Introducción de datos'!K108</f>
        <v/>
      </c>
    </row>
    <row r="33" spans="2:12" ht="15.5" thickTop="1" thickBot="1" x14ac:dyDescent="0.4">
      <c r="B33" s="102"/>
      <c r="C33" s="102"/>
      <c r="D33" s="102"/>
      <c r="E33" s="102"/>
      <c r="F33" s="309"/>
      <c r="G33" s="309"/>
      <c r="H33" s="856"/>
      <c r="I33" s="369">
        <f>+'Introducción de datos'!C109</f>
        <v>0</v>
      </c>
      <c r="J33" s="370" t="str">
        <f>+'Introducción de datos'!I109</f>
        <v/>
      </c>
      <c r="K33" s="371">
        <f>+'Introducción de datos'!J109</f>
        <v>0</v>
      </c>
      <c r="L33" s="372" t="str">
        <f>+'Introducción de datos'!K109</f>
        <v/>
      </c>
    </row>
    <row r="34" spans="2:12" ht="39.75" customHeight="1" x14ac:dyDescent="0.35">
      <c r="F34" s="198"/>
      <c r="G34" s="198"/>
      <c r="H34" s="313"/>
      <c r="I34" s="314"/>
      <c r="J34" s="315"/>
      <c r="K34" s="302"/>
      <c r="L34" s="122"/>
    </row>
    <row r="35" spans="2:12" x14ac:dyDescent="0.35">
      <c r="B35" s="102"/>
      <c r="C35" s="102"/>
      <c r="D35" s="102"/>
      <c r="E35" s="102"/>
      <c r="F35" s="102"/>
      <c r="G35" s="102"/>
      <c r="H35" s="102"/>
      <c r="I35" s="102"/>
      <c r="J35" s="102"/>
      <c r="K35" s="102"/>
      <c r="L35" s="102"/>
    </row>
    <row r="36" spans="2:12" ht="37.5" customHeight="1" x14ac:dyDescent="0.35">
      <c r="B36" s="853" t="str">
        <f>+'Introducción de datos'!B100</f>
        <v>* Incluye sólo los montos de las categorías 4 y 5 (Productos y equipamientos sanitarios y Medicamentos y productos farmacéuticos) de los  Informes Financieros Mejorados</v>
      </c>
      <c r="C36" s="853"/>
      <c r="D36" s="853"/>
      <c r="E36" s="853"/>
      <c r="F36" s="102"/>
      <c r="G36" s="102"/>
      <c r="H36" s="102"/>
      <c r="I36" s="102"/>
      <c r="J36" s="102"/>
      <c r="K36" s="102"/>
      <c r="L36" s="102"/>
    </row>
    <row r="37" spans="2:12" x14ac:dyDescent="0.35">
      <c r="B37" s="102"/>
      <c r="C37" s="102"/>
      <c r="D37" s="102"/>
      <c r="E37" s="102"/>
      <c r="F37" s="102"/>
      <c r="G37" s="102"/>
      <c r="H37" s="102"/>
      <c r="I37" s="102"/>
      <c r="J37" s="102"/>
      <c r="K37" s="102"/>
      <c r="L37" s="102"/>
    </row>
    <row r="38" spans="2:12" x14ac:dyDescent="0.35">
      <c r="B38" s="102"/>
      <c r="C38" s="102"/>
      <c r="D38" s="102"/>
      <c r="E38" s="102"/>
      <c r="F38" s="102"/>
      <c r="G38" s="102"/>
      <c r="H38" s="102"/>
      <c r="I38" s="102"/>
      <c r="J38" s="102"/>
      <c r="K38" s="102"/>
      <c r="L38" s="102"/>
    </row>
    <row r="39" spans="2:12" x14ac:dyDescent="0.35">
      <c r="B39" s="102"/>
      <c r="C39" s="102"/>
      <c r="D39" s="102"/>
      <c r="E39" s="102"/>
      <c r="F39" s="102"/>
      <c r="G39" s="102"/>
      <c r="H39" s="102"/>
      <c r="I39" s="102"/>
      <c r="J39" s="102"/>
      <c r="K39" s="102"/>
      <c r="L39" s="102"/>
    </row>
    <row r="40" spans="2:12" x14ac:dyDescent="0.35">
      <c r="B40" s="102"/>
      <c r="C40" s="102"/>
      <c r="D40" s="102"/>
      <c r="E40" s="102"/>
      <c r="F40" s="102"/>
      <c r="G40" s="102"/>
      <c r="H40" s="102"/>
      <c r="I40" s="102"/>
      <c r="J40" s="102"/>
      <c r="K40" s="102"/>
      <c r="L40" s="102"/>
    </row>
    <row r="41" spans="2:12" x14ac:dyDescent="0.35">
      <c r="B41" s="102"/>
      <c r="C41" s="102"/>
      <c r="D41" s="102"/>
      <c r="E41" s="102"/>
      <c r="F41" s="102"/>
      <c r="G41" s="102"/>
      <c r="H41" s="102"/>
      <c r="I41" s="102"/>
      <c r="J41" s="102"/>
      <c r="K41" s="102"/>
      <c r="L41" s="102"/>
    </row>
    <row r="42" spans="2:12" x14ac:dyDescent="0.35">
      <c r="B42" s="102"/>
      <c r="C42" s="102"/>
      <c r="D42" s="102"/>
      <c r="E42" s="102"/>
      <c r="F42" s="102"/>
      <c r="G42" s="102"/>
      <c r="H42" s="102"/>
      <c r="I42" s="102"/>
      <c r="J42" s="102"/>
      <c r="K42" s="102"/>
      <c r="L42" s="102"/>
    </row>
    <row r="43" spans="2:12" x14ac:dyDescent="0.35">
      <c r="B43" s="102"/>
      <c r="C43" s="102"/>
      <c r="D43" s="102"/>
      <c r="E43" s="102"/>
      <c r="F43" s="102"/>
      <c r="G43" s="102"/>
      <c r="H43" s="102"/>
      <c r="I43" s="102"/>
      <c r="J43" s="102"/>
      <c r="K43" s="102"/>
      <c r="L43" s="102"/>
    </row>
    <row r="44" spans="2:12" x14ac:dyDescent="0.35">
      <c r="B44" s="102"/>
      <c r="C44" s="102"/>
      <c r="D44" s="102"/>
      <c r="E44" s="102"/>
      <c r="F44" s="102"/>
      <c r="G44" s="102"/>
      <c r="H44" s="102"/>
      <c r="I44" s="102"/>
      <c r="J44" s="102"/>
      <c r="K44" s="102"/>
      <c r="L44" s="102"/>
    </row>
    <row r="45" spans="2:12" x14ac:dyDescent="0.35">
      <c r="B45" s="102"/>
      <c r="C45" s="102"/>
      <c r="D45" s="102"/>
      <c r="E45" s="102"/>
      <c r="F45" s="102"/>
      <c r="G45" s="102"/>
      <c r="H45" s="102"/>
      <c r="I45" s="102"/>
      <c r="J45" s="102"/>
      <c r="K45" s="102"/>
      <c r="L45" s="102"/>
    </row>
    <row r="46" spans="2:12" x14ac:dyDescent="0.35">
      <c r="B46" s="102"/>
      <c r="C46" s="102"/>
      <c r="D46" s="102"/>
      <c r="E46" s="102"/>
      <c r="F46" s="102"/>
      <c r="G46" s="102"/>
      <c r="H46" s="102"/>
      <c r="I46" s="102"/>
      <c r="J46" s="102"/>
      <c r="K46" s="102"/>
      <c r="L46" s="102"/>
    </row>
    <row r="47" spans="2:12" x14ac:dyDescent="0.35">
      <c r="B47" s="102"/>
      <c r="C47" s="102"/>
      <c r="D47" s="102"/>
      <c r="E47" s="102"/>
      <c r="F47" s="102"/>
      <c r="G47" s="102"/>
      <c r="H47" s="102"/>
      <c r="I47" s="102"/>
      <c r="J47" s="102"/>
      <c r="K47" s="102"/>
      <c r="L47" s="102"/>
    </row>
    <row r="48" spans="2:12" x14ac:dyDescent="0.35">
      <c r="B48" s="102"/>
      <c r="C48" s="102"/>
      <c r="D48" s="102"/>
      <c r="E48" s="102"/>
      <c r="F48" s="102"/>
      <c r="G48" s="102"/>
      <c r="H48" s="102"/>
      <c r="I48" s="102"/>
      <c r="J48" s="102"/>
      <c r="K48" s="102"/>
      <c r="L48" s="102"/>
    </row>
    <row r="49" spans="2:12" x14ac:dyDescent="0.35">
      <c r="B49" s="102"/>
      <c r="C49" s="102"/>
      <c r="D49" s="102"/>
      <c r="E49" s="102"/>
      <c r="F49" s="102"/>
      <c r="G49" s="102"/>
      <c r="H49" s="102"/>
      <c r="I49" s="102"/>
      <c r="J49" s="102"/>
      <c r="K49" s="102"/>
      <c r="L49" s="102"/>
    </row>
    <row r="50" spans="2:12" x14ac:dyDescent="0.35">
      <c r="B50" s="102"/>
      <c r="C50" s="102"/>
      <c r="D50" s="102"/>
      <c r="E50" s="102"/>
      <c r="F50" s="102"/>
      <c r="G50" s="102"/>
      <c r="H50" s="102"/>
      <c r="I50" s="102"/>
      <c r="J50" s="102"/>
      <c r="K50" s="102"/>
      <c r="L50" s="102"/>
    </row>
    <row r="51" spans="2:12" x14ac:dyDescent="0.35">
      <c r="B51" s="102"/>
      <c r="C51" s="102"/>
      <c r="D51" s="102"/>
      <c r="E51" s="102"/>
      <c r="F51" s="102"/>
      <c r="G51" s="102"/>
      <c r="H51" s="102"/>
      <c r="I51" s="102"/>
      <c r="J51" s="102"/>
      <c r="K51" s="102"/>
      <c r="L51" s="102"/>
    </row>
    <row r="52" spans="2:12" x14ac:dyDescent="0.35">
      <c r="B52" s="102"/>
      <c r="C52" s="102"/>
      <c r="D52" s="102"/>
      <c r="E52" s="102"/>
      <c r="F52" s="102"/>
      <c r="G52" s="102"/>
      <c r="H52" s="102"/>
      <c r="I52" s="102"/>
      <c r="J52" s="102"/>
      <c r="K52" s="102"/>
      <c r="L52" s="102"/>
    </row>
    <row r="53" spans="2:12" x14ac:dyDescent="0.35">
      <c r="B53" s="102"/>
      <c r="C53" s="102"/>
      <c r="D53" s="102"/>
      <c r="E53" s="102"/>
      <c r="F53" s="102"/>
      <c r="G53" s="102"/>
      <c r="H53" s="102"/>
      <c r="I53" s="102"/>
      <c r="J53" s="102"/>
      <c r="K53" s="102"/>
      <c r="L53" s="102"/>
    </row>
    <row r="54" spans="2:12" x14ac:dyDescent="0.35">
      <c r="B54" s="102"/>
      <c r="C54" s="102"/>
      <c r="D54" s="102"/>
      <c r="E54" s="102"/>
      <c r="F54" s="102"/>
      <c r="G54" s="102"/>
      <c r="H54" s="102"/>
      <c r="I54" s="102"/>
      <c r="J54" s="102"/>
      <c r="K54" s="102"/>
      <c r="L54" s="102"/>
    </row>
    <row r="55" spans="2:12" x14ac:dyDescent="0.35">
      <c r="B55" s="102"/>
      <c r="C55" s="102"/>
      <c r="D55" s="102"/>
      <c r="E55" s="102"/>
      <c r="F55" s="102"/>
      <c r="G55" s="102"/>
      <c r="H55" s="102"/>
      <c r="I55" s="102"/>
      <c r="J55" s="102"/>
      <c r="K55" s="102"/>
      <c r="L55" s="102"/>
    </row>
    <row r="56" spans="2:12" x14ac:dyDescent="0.35">
      <c r="B56" s="102"/>
      <c r="C56" s="102"/>
      <c r="D56" s="102"/>
      <c r="E56" s="102"/>
      <c r="F56" s="102"/>
      <c r="G56" s="102"/>
      <c r="H56" s="102"/>
      <c r="I56" s="102"/>
      <c r="J56" s="102"/>
      <c r="K56" s="102"/>
      <c r="L56" s="102"/>
    </row>
    <row r="57" spans="2:12" x14ac:dyDescent="0.35">
      <c r="B57" s="102"/>
      <c r="C57" s="102"/>
      <c r="D57" s="102"/>
      <c r="E57" s="102"/>
      <c r="F57" s="102"/>
      <c r="G57" s="102"/>
      <c r="H57" s="102"/>
      <c r="I57" s="102"/>
      <c r="J57" s="102"/>
      <c r="K57" s="102"/>
      <c r="L57" s="102"/>
    </row>
    <row r="58" spans="2:12" x14ac:dyDescent="0.35">
      <c r="B58" s="102"/>
      <c r="C58" s="102"/>
      <c r="D58" s="102"/>
      <c r="E58" s="102"/>
      <c r="F58" s="102"/>
      <c r="G58" s="102"/>
      <c r="H58" s="102"/>
      <c r="I58" s="102"/>
      <c r="J58" s="102"/>
      <c r="K58" s="102"/>
      <c r="L58" s="102"/>
    </row>
    <row r="59" spans="2:12" x14ac:dyDescent="0.35">
      <c r="B59" s="102"/>
      <c r="C59" s="102"/>
      <c r="D59" s="102"/>
      <c r="E59" s="102"/>
      <c r="F59" s="102"/>
      <c r="G59" s="102"/>
      <c r="H59" s="102"/>
      <c r="I59" s="102"/>
      <c r="J59" s="102"/>
      <c r="K59" s="102"/>
      <c r="L59" s="102"/>
    </row>
    <row r="60" spans="2:12" x14ac:dyDescent="0.35">
      <c r="B60" s="102"/>
      <c r="C60" s="102"/>
      <c r="D60" s="102"/>
      <c r="E60" s="102"/>
      <c r="F60" s="102"/>
      <c r="G60" s="102"/>
      <c r="H60" s="102"/>
      <c r="I60" s="102"/>
      <c r="J60" s="102"/>
      <c r="K60" s="102"/>
      <c r="L60" s="102"/>
    </row>
    <row r="61" spans="2:12" x14ac:dyDescent="0.35">
      <c r="B61" s="102"/>
      <c r="C61" s="102"/>
      <c r="D61" s="102"/>
      <c r="E61" s="102"/>
      <c r="F61" s="102"/>
      <c r="G61" s="102"/>
      <c r="H61" s="102"/>
      <c r="I61" s="102"/>
      <c r="J61" s="102"/>
      <c r="K61" s="102"/>
      <c r="L61" s="102"/>
    </row>
    <row r="62" spans="2:12" x14ac:dyDescent="0.35">
      <c r="B62" s="102"/>
      <c r="C62" s="102"/>
      <c r="D62" s="102"/>
      <c r="E62" s="102"/>
      <c r="F62" s="102"/>
      <c r="G62" s="102"/>
      <c r="H62" s="102"/>
      <c r="I62" s="102"/>
      <c r="J62" s="102"/>
      <c r="K62" s="102"/>
      <c r="L62" s="102"/>
    </row>
    <row r="63" spans="2:12" x14ac:dyDescent="0.35">
      <c r="B63" s="102"/>
      <c r="C63" s="102"/>
      <c r="D63" s="102"/>
      <c r="E63" s="102"/>
      <c r="F63" s="102"/>
      <c r="G63" s="102"/>
      <c r="H63" s="102"/>
      <c r="I63" s="102"/>
      <c r="J63" s="102"/>
      <c r="K63" s="102"/>
      <c r="L63" s="102"/>
    </row>
    <row r="64" spans="2:12" x14ac:dyDescent="0.35">
      <c r="B64" s="102"/>
      <c r="C64" s="102"/>
      <c r="D64" s="102"/>
      <c r="E64" s="102"/>
      <c r="F64" s="102"/>
      <c r="G64" s="102"/>
      <c r="H64" s="102"/>
      <c r="I64" s="102"/>
      <c r="J64" s="102"/>
      <c r="K64" s="102"/>
      <c r="L64" s="102"/>
    </row>
    <row r="65" spans="2:12" x14ac:dyDescent="0.35">
      <c r="B65" s="102"/>
      <c r="C65" s="102"/>
      <c r="D65" s="102"/>
      <c r="E65" s="102"/>
      <c r="F65" s="102"/>
      <c r="G65" s="102"/>
      <c r="H65" s="102"/>
      <c r="I65" s="102"/>
      <c r="J65" s="102"/>
      <c r="K65" s="102"/>
      <c r="L65" s="102"/>
    </row>
    <row r="66" spans="2:12" x14ac:dyDescent="0.35">
      <c r="B66" s="102"/>
      <c r="C66" s="102"/>
      <c r="D66" s="102"/>
      <c r="E66" s="102"/>
      <c r="F66" s="102"/>
      <c r="G66" s="102"/>
      <c r="H66" s="102"/>
      <c r="I66" s="102"/>
      <c r="J66" s="102"/>
      <c r="K66" s="102"/>
      <c r="L66" s="102"/>
    </row>
    <row r="67" spans="2:12" x14ac:dyDescent="0.35">
      <c r="B67" s="102"/>
      <c r="C67" s="102"/>
      <c r="D67" s="102"/>
      <c r="E67" s="102"/>
      <c r="F67" s="102"/>
      <c r="G67" s="102"/>
      <c r="H67" s="102"/>
      <c r="I67" s="102"/>
      <c r="J67" s="102"/>
      <c r="K67" s="102"/>
      <c r="L67" s="102"/>
    </row>
    <row r="68" spans="2:12" x14ac:dyDescent="0.35">
      <c r="B68" s="102"/>
      <c r="C68" s="102"/>
      <c r="D68" s="102"/>
      <c r="E68" s="102"/>
      <c r="F68" s="102"/>
      <c r="G68" s="102"/>
      <c r="H68" s="102"/>
      <c r="I68" s="102"/>
      <c r="J68" s="102"/>
      <c r="K68" s="102"/>
      <c r="L68" s="102"/>
    </row>
    <row r="69" spans="2:12" x14ac:dyDescent="0.35">
      <c r="B69" s="102"/>
      <c r="C69" s="102"/>
      <c r="D69" s="102"/>
      <c r="E69" s="102"/>
      <c r="F69" s="102"/>
      <c r="G69" s="102"/>
      <c r="H69" s="102"/>
      <c r="I69" s="102"/>
      <c r="J69" s="102"/>
      <c r="K69" s="102"/>
      <c r="L69" s="102"/>
    </row>
    <row r="70" spans="2:12" x14ac:dyDescent="0.35">
      <c r="B70" s="102"/>
      <c r="C70" s="102"/>
      <c r="D70" s="102"/>
      <c r="E70" s="102"/>
      <c r="F70" s="102"/>
      <c r="G70" s="102"/>
      <c r="H70" s="102"/>
      <c r="I70" s="102"/>
      <c r="J70" s="102"/>
      <c r="K70" s="102"/>
      <c r="L70" s="102"/>
    </row>
    <row r="71" spans="2:12" x14ac:dyDescent="0.35">
      <c r="B71" s="102"/>
      <c r="C71" s="102"/>
      <c r="D71" s="102"/>
      <c r="E71" s="102"/>
      <c r="F71" s="102"/>
      <c r="G71" s="102"/>
      <c r="H71" s="102"/>
      <c r="I71" s="102"/>
      <c r="J71" s="102"/>
      <c r="K71" s="102"/>
      <c r="L71" s="102"/>
    </row>
    <row r="72" spans="2:12" x14ac:dyDescent="0.35">
      <c r="B72" s="102"/>
      <c r="C72" s="102"/>
      <c r="D72" s="102"/>
      <c r="E72" s="102"/>
      <c r="F72" s="102"/>
      <c r="G72" s="102"/>
      <c r="H72" s="102"/>
      <c r="I72" s="102"/>
      <c r="J72" s="102"/>
      <c r="K72" s="102"/>
      <c r="L72" s="102"/>
    </row>
    <row r="73" spans="2:12" x14ac:dyDescent="0.35">
      <c r="B73" s="102"/>
      <c r="C73" s="102"/>
      <c r="D73" s="102"/>
      <c r="E73" s="102"/>
      <c r="F73" s="102"/>
      <c r="G73" s="102"/>
      <c r="H73" s="102"/>
      <c r="I73" s="102"/>
      <c r="J73" s="102"/>
      <c r="K73" s="102"/>
      <c r="L73" s="102"/>
    </row>
    <row r="74" spans="2:12" x14ac:dyDescent="0.35">
      <c r="B74" s="102"/>
      <c r="C74" s="102"/>
      <c r="D74" s="102"/>
      <c r="E74" s="102"/>
      <c r="F74" s="102"/>
      <c r="G74" s="102"/>
      <c r="H74" s="102"/>
      <c r="I74" s="102"/>
      <c r="J74" s="102"/>
      <c r="K74" s="102"/>
      <c r="L74" s="102"/>
    </row>
    <row r="75" spans="2:12" x14ac:dyDescent="0.35">
      <c r="B75" s="102"/>
      <c r="C75" s="102"/>
      <c r="D75" s="102"/>
      <c r="E75" s="102"/>
      <c r="F75" s="102"/>
      <c r="G75" s="102"/>
      <c r="H75" s="102"/>
      <c r="I75" s="102"/>
      <c r="J75" s="102"/>
      <c r="K75" s="102"/>
      <c r="L75" s="102"/>
    </row>
    <row r="76" spans="2:12" x14ac:dyDescent="0.35">
      <c r="B76" s="102"/>
      <c r="C76" s="102"/>
      <c r="D76" s="102"/>
      <c r="E76" s="102"/>
      <c r="F76" s="102"/>
      <c r="G76" s="102"/>
      <c r="H76" s="102"/>
      <c r="I76" s="102"/>
      <c r="J76" s="102"/>
      <c r="K76" s="102"/>
      <c r="L76" s="102"/>
    </row>
    <row r="77" spans="2:12" x14ac:dyDescent="0.35">
      <c r="B77" s="102"/>
      <c r="C77" s="102"/>
      <c r="D77" s="102"/>
      <c r="E77" s="102"/>
      <c r="F77" s="102"/>
      <c r="G77" s="102"/>
      <c r="H77" s="102"/>
      <c r="I77" s="102"/>
      <c r="J77" s="102"/>
      <c r="K77" s="102"/>
      <c r="L77" s="102"/>
    </row>
    <row r="78" spans="2:12" x14ac:dyDescent="0.35">
      <c r="B78" s="102"/>
      <c r="C78" s="102"/>
      <c r="D78" s="102"/>
      <c r="E78" s="102"/>
      <c r="F78" s="102"/>
      <c r="G78" s="102"/>
      <c r="H78" s="102"/>
      <c r="I78" s="102"/>
      <c r="J78" s="102"/>
      <c r="K78" s="102"/>
      <c r="L78" s="102"/>
    </row>
    <row r="79" spans="2:12" x14ac:dyDescent="0.35">
      <c r="B79" s="102"/>
      <c r="C79" s="102"/>
      <c r="D79" s="102"/>
      <c r="E79" s="102"/>
      <c r="F79" s="102"/>
      <c r="G79" s="102"/>
      <c r="H79" s="102"/>
      <c r="I79" s="102"/>
      <c r="J79" s="102"/>
      <c r="K79" s="102"/>
      <c r="L79" s="102"/>
    </row>
    <row r="80" spans="2:12" x14ac:dyDescent="0.35">
      <c r="B80" s="102"/>
      <c r="C80" s="102"/>
      <c r="D80" s="102"/>
      <c r="E80" s="102"/>
      <c r="F80" s="102"/>
      <c r="G80" s="102"/>
      <c r="H80" s="102"/>
      <c r="I80" s="102"/>
      <c r="J80" s="102"/>
      <c r="K80" s="102"/>
      <c r="L80" s="102"/>
    </row>
    <row r="81" spans="2:12" x14ac:dyDescent="0.35">
      <c r="B81" s="102"/>
      <c r="C81" s="102"/>
      <c r="D81" s="102"/>
      <c r="E81" s="102"/>
      <c r="F81" s="102"/>
      <c r="G81" s="102"/>
      <c r="H81" s="102"/>
      <c r="I81" s="102"/>
      <c r="J81" s="102"/>
      <c r="K81" s="102"/>
      <c r="L81" s="102"/>
    </row>
    <row r="82" spans="2:12" x14ac:dyDescent="0.35">
      <c r="B82" s="102"/>
      <c r="C82" s="102"/>
      <c r="D82" s="102"/>
      <c r="E82" s="102"/>
      <c r="F82" s="102"/>
      <c r="G82" s="102"/>
      <c r="H82" s="102"/>
      <c r="I82" s="102"/>
      <c r="J82" s="102"/>
      <c r="K82" s="102"/>
      <c r="L82" s="102"/>
    </row>
    <row r="83" spans="2:12" x14ac:dyDescent="0.35">
      <c r="B83" s="102"/>
      <c r="C83" s="102"/>
      <c r="D83" s="102"/>
      <c r="E83" s="102"/>
      <c r="F83" s="102"/>
      <c r="G83" s="102"/>
      <c r="H83" s="102"/>
      <c r="I83" s="102"/>
      <c r="J83" s="102"/>
      <c r="K83" s="102"/>
      <c r="L83" s="102"/>
    </row>
    <row r="84" spans="2:12" x14ac:dyDescent="0.35">
      <c r="B84" s="102"/>
      <c r="C84" s="102"/>
      <c r="D84" s="102"/>
      <c r="E84" s="102"/>
      <c r="F84" s="102"/>
      <c r="G84" s="102"/>
      <c r="H84" s="102"/>
      <c r="I84" s="102"/>
      <c r="J84" s="102"/>
      <c r="K84" s="102"/>
      <c r="L84" s="102"/>
    </row>
    <row r="85" spans="2:12" x14ac:dyDescent="0.35">
      <c r="B85" s="102"/>
      <c r="C85" s="102"/>
      <c r="D85" s="102"/>
      <c r="E85" s="102"/>
      <c r="F85" s="102"/>
      <c r="G85" s="102"/>
      <c r="H85" s="102"/>
      <c r="I85" s="102"/>
      <c r="J85" s="102"/>
      <c r="K85" s="102"/>
      <c r="L85" s="102"/>
    </row>
    <row r="86" spans="2:12" x14ac:dyDescent="0.35">
      <c r="B86" s="102"/>
      <c r="C86" s="102"/>
      <c r="D86" s="102"/>
      <c r="E86" s="102"/>
      <c r="F86" s="102"/>
      <c r="G86" s="102"/>
      <c r="H86" s="102"/>
      <c r="I86" s="102"/>
      <c r="J86" s="102"/>
      <c r="K86" s="102"/>
      <c r="L86" s="102"/>
    </row>
    <row r="87" spans="2:12" x14ac:dyDescent="0.35">
      <c r="B87" s="102"/>
      <c r="C87" s="102"/>
      <c r="D87" s="102"/>
      <c r="E87" s="102"/>
      <c r="F87" s="102"/>
      <c r="G87" s="102"/>
      <c r="H87" s="102"/>
      <c r="I87" s="102"/>
      <c r="J87" s="102"/>
      <c r="K87" s="102"/>
      <c r="L87" s="102"/>
    </row>
    <row r="88" spans="2:12" x14ac:dyDescent="0.35">
      <c r="B88" s="102"/>
      <c r="C88" s="102"/>
      <c r="D88" s="102"/>
      <c r="E88" s="102"/>
      <c r="F88" s="102"/>
      <c r="G88" s="102"/>
      <c r="H88" s="102"/>
      <c r="I88" s="102"/>
      <c r="J88" s="102"/>
      <c r="K88" s="102"/>
      <c r="L88" s="102"/>
    </row>
    <row r="89" spans="2:12" x14ac:dyDescent="0.35">
      <c r="B89" s="102"/>
      <c r="C89" s="102"/>
      <c r="D89" s="102"/>
      <c r="E89" s="102"/>
      <c r="F89" s="102"/>
      <c r="G89" s="102"/>
      <c r="H89" s="102"/>
      <c r="I89" s="102"/>
      <c r="J89" s="102"/>
      <c r="K89" s="102"/>
      <c r="L89" s="102"/>
    </row>
    <row r="90" spans="2:12" x14ac:dyDescent="0.35">
      <c r="B90" s="102"/>
      <c r="C90" s="102"/>
      <c r="D90" s="102"/>
      <c r="E90" s="102"/>
      <c r="F90" s="102"/>
      <c r="G90" s="102"/>
      <c r="H90" s="102"/>
      <c r="I90" s="102"/>
      <c r="J90" s="102"/>
      <c r="K90" s="102"/>
      <c r="L90" s="102"/>
    </row>
    <row r="91" spans="2:12" x14ac:dyDescent="0.35">
      <c r="B91" s="102"/>
      <c r="C91" s="102"/>
      <c r="D91" s="102"/>
      <c r="E91" s="102"/>
      <c r="F91" s="102"/>
      <c r="G91" s="102"/>
      <c r="H91" s="102"/>
      <c r="I91" s="102"/>
      <c r="J91" s="102"/>
      <c r="K91" s="102"/>
      <c r="L91" s="102"/>
    </row>
    <row r="92" spans="2:12" x14ac:dyDescent="0.35">
      <c r="B92" s="102"/>
      <c r="C92" s="102"/>
      <c r="D92" s="102"/>
      <c r="E92" s="102"/>
      <c r="F92" s="102"/>
      <c r="G92" s="102"/>
      <c r="H92" s="102"/>
      <c r="I92" s="102"/>
      <c r="J92" s="102"/>
      <c r="K92" s="102"/>
      <c r="L92" s="102"/>
    </row>
    <row r="93" spans="2:12" x14ac:dyDescent="0.35">
      <c r="B93" s="102"/>
      <c r="C93" s="102"/>
      <c r="D93" s="102"/>
      <c r="E93" s="102"/>
      <c r="F93" s="102"/>
      <c r="G93" s="102"/>
      <c r="H93" s="102"/>
      <c r="I93" s="102"/>
      <c r="J93" s="102"/>
      <c r="K93" s="102"/>
      <c r="L93" s="102"/>
    </row>
    <row r="94" spans="2:12" x14ac:dyDescent="0.35">
      <c r="B94" s="102"/>
      <c r="C94" s="102"/>
      <c r="D94" s="102"/>
      <c r="E94" s="102"/>
      <c r="F94" s="102"/>
      <c r="G94" s="102"/>
      <c r="H94" s="102"/>
      <c r="I94" s="102"/>
      <c r="J94" s="102"/>
      <c r="K94" s="102"/>
      <c r="L94" s="102"/>
    </row>
    <row r="95" spans="2:12" x14ac:dyDescent="0.35">
      <c r="B95" s="102"/>
      <c r="C95" s="102"/>
      <c r="D95" s="102"/>
      <c r="E95" s="102"/>
      <c r="F95" s="102"/>
      <c r="G95" s="102"/>
      <c r="H95" s="102"/>
      <c r="I95" s="102"/>
      <c r="J95" s="102"/>
      <c r="K95" s="102"/>
      <c r="L95" s="102"/>
    </row>
    <row r="96" spans="2:12" x14ac:dyDescent="0.35">
      <c r="B96" s="102"/>
      <c r="C96" s="102"/>
      <c r="D96" s="102"/>
      <c r="E96" s="102"/>
      <c r="F96" s="102"/>
      <c r="G96" s="102"/>
      <c r="H96" s="102"/>
      <c r="I96" s="102"/>
      <c r="J96" s="102"/>
      <c r="K96" s="102"/>
      <c r="L96" s="102"/>
    </row>
    <row r="97" spans="2:12" x14ac:dyDescent="0.35">
      <c r="B97" s="102"/>
      <c r="C97" s="102"/>
      <c r="D97" s="102"/>
      <c r="E97" s="102"/>
      <c r="F97" s="102"/>
      <c r="G97" s="102"/>
      <c r="H97" s="102"/>
      <c r="I97" s="102"/>
      <c r="J97" s="102"/>
      <c r="K97" s="102"/>
      <c r="L97" s="102"/>
    </row>
    <row r="98" spans="2:12" x14ac:dyDescent="0.35">
      <c r="B98" s="102"/>
      <c r="C98" s="102"/>
      <c r="D98" s="102"/>
      <c r="E98" s="102"/>
      <c r="F98" s="102"/>
      <c r="G98" s="102"/>
      <c r="H98" s="102"/>
      <c r="I98" s="102"/>
      <c r="J98" s="102"/>
      <c r="K98" s="102"/>
      <c r="L98" s="102"/>
    </row>
    <row r="99" spans="2:12" x14ac:dyDescent="0.35">
      <c r="B99" s="102"/>
      <c r="C99" s="102"/>
      <c r="D99" s="102"/>
      <c r="E99" s="102"/>
      <c r="F99" s="102"/>
      <c r="G99" s="102"/>
      <c r="H99" s="102"/>
      <c r="I99" s="102"/>
      <c r="J99" s="102"/>
      <c r="K99" s="102"/>
      <c r="L99" s="102"/>
    </row>
    <row r="100" spans="2:12" x14ac:dyDescent="0.35">
      <c r="B100" s="102"/>
      <c r="C100" s="102"/>
      <c r="D100" s="102"/>
      <c r="E100" s="102"/>
      <c r="F100" s="102"/>
      <c r="G100" s="102"/>
      <c r="H100" s="102"/>
      <c r="I100" s="102"/>
      <c r="J100" s="102"/>
      <c r="K100" s="102"/>
      <c r="L100" s="102"/>
    </row>
    <row r="101" spans="2:12" x14ac:dyDescent="0.35">
      <c r="B101" s="102"/>
      <c r="C101" s="102"/>
      <c r="D101" s="102"/>
      <c r="E101" s="102"/>
      <c r="F101" s="102"/>
      <c r="G101" s="102"/>
      <c r="H101" s="102"/>
      <c r="I101" s="102"/>
      <c r="J101" s="102"/>
      <c r="K101" s="102"/>
      <c r="L101" s="102"/>
    </row>
    <row r="102" spans="2:12" x14ac:dyDescent="0.35">
      <c r="B102" s="102"/>
      <c r="C102" s="102"/>
      <c r="D102" s="102"/>
      <c r="E102" s="102"/>
      <c r="F102" s="102"/>
      <c r="G102" s="102"/>
      <c r="H102" s="102"/>
      <c r="I102" s="102"/>
      <c r="J102" s="102"/>
      <c r="K102" s="102"/>
      <c r="L102" s="102"/>
    </row>
    <row r="103" spans="2:12" x14ac:dyDescent="0.35">
      <c r="B103" s="102"/>
      <c r="C103" s="102"/>
      <c r="D103" s="102"/>
      <c r="E103" s="102"/>
      <c r="F103" s="102"/>
      <c r="G103" s="102"/>
      <c r="H103" s="102"/>
      <c r="I103" s="102"/>
      <c r="J103" s="102"/>
      <c r="K103" s="102"/>
      <c r="L103" s="102"/>
    </row>
    <row r="104" spans="2:12" x14ac:dyDescent="0.35">
      <c r="B104" s="102"/>
      <c r="C104" s="102"/>
      <c r="D104" s="102"/>
      <c r="E104" s="102"/>
      <c r="F104" s="102"/>
      <c r="G104" s="102"/>
      <c r="H104" s="102"/>
      <c r="I104" s="102"/>
      <c r="J104" s="102"/>
      <c r="K104" s="102"/>
      <c r="L104" s="102"/>
    </row>
    <row r="105" spans="2:12" x14ac:dyDescent="0.35">
      <c r="B105" s="102"/>
      <c r="C105" s="102"/>
      <c r="D105" s="102"/>
      <c r="E105" s="102"/>
      <c r="F105" s="102"/>
      <c r="G105" s="102"/>
      <c r="H105" s="102"/>
      <c r="I105" s="102"/>
      <c r="J105" s="102"/>
      <c r="K105" s="102"/>
      <c r="L105" s="102"/>
    </row>
    <row r="106" spans="2:12" x14ac:dyDescent="0.35">
      <c r="B106" s="102"/>
      <c r="C106" s="102"/>
      <c r="D106" s="102"/>
      <c r="E106" s="102"/>
      <c r="F106" s="102"/>
      <c r="G106" s="102"/>
      <c r="H106" s="102"/>
      <c r="I106" s="102"/>
      <c r="J106" s="102"/>
      <c r="K106" s="102"/>
      <c r="L106" s="102"/>
    </row>
    <row r="107" spans="2:12" x14ac:dyDescent="0.35">
      <c r="B107" s="102"/>
      <c r="C107" s="102"/>
      <c r="D107" s="102"/>
      <c r="E107" s="102"/>
      <c r="F107" s="102"/>
      <c r="G107" s="102"/>
      <c r="H107" s="102"/>
      <c r="I107" s="102"/>
      <c r="J107" s="102"/>
      <c r="K107" s="102"/>
      <c r="L107" s="102"/>
    </row>
    <row r="108" spans="2:12" x14ac:dyDescent="0.35">
      <c r="B108" s="102"/>
      <c r="C108" s="102"/>
      <c r="D108" s="102"/>
      <c r="E108" s="102"/>
      <c r="F108" s="102"/>
      <c r="G108" s="102"/>
      <c r="H108" s="102"/>
      <c r="I108" s="102"/>
      <c r="J108" s="102"/>
      <c r="K108" s="102"/>
      <c r="L108" s="102"/>
    </row>
    <row r="109" spans="2:12" x14ac:dyDescent="0.35">
      <c r="B109" s="102"/>
      <c r="C109" s="102"/>
      <c r="D109" s="102"/>
      <c r="E109" s="102"/>
      <c r="F109" s="102"/>
      <c r="G109" s="102"/>
      <c r="H109" s="102"/>
      <c r="I109" s="102"/>
      <c r="J109" s="102"/>
      <c r="K109" s="102"/>
      <c r="L109" s="102"/>
    </row>
    <row r="110" spans="2:12" x14ac:dyDescent="0.35">
      <c r="B110" s="102"/>
      <c r="C110" s="102"/>
      <c r="D110" s="102"/>
      <c r="E110" s="102"/>
      <c r="F110" s="102"/>
      <c r="G110" s="102"/>
      <c r="H110" s="102"/>
      <c r="I110" s="102"/>
      <c r="J110" s="102"/>
      <c r="K110" s="102"/>
      <c r="L110" s="102"/>
    </row>
    <row r="111" spans="2:12" x14ac:dyDescent="0.35">
      <c r="B111" s="102"/>
      <c r="C111" s="102"/>
      <c r="D111" s="102"/>
      <c r="E111" s="102"/>
      <c r="F111" s="102"/>
      <c r="G111" s="102"/>
      <c r="H111" s="102"/>
      <c r="I111" s="102"/>
      <c r="J111" s="102"/>
      <c r="K111" s="102"/>
      <c r="L111" s="102"/>
    </row>
    <row r="112" spans="2:12" x14ac:dyDescent="0.35">
      <c r="B112" s="102"/>
      <c r="C112" s="102"/>
      <c r="D112" s="102"/>
      <c r="E112" s="102"/>
      <c r="F112" s="102"/>
      <c r="G112" s="102"/>
      <c r="H112" s="102"/>
      <c r="I112" s="102"/>
      <c r="J112" s="102"/>
      <c r="K112" s="102"/>
      <c r="L112" s="102"/>
    </row>
    <row r="113" spans="2:12" x14ac:dyDescent="0.35">
      <c r="B113" s="102"/>
      <c r="C113" s="102"/>
      <c r="D113" s="102"/>
      <c r="E113" s="102"/>
      <c r="F113" s="102"/>
      <c r="G113" s="102"/>
      <c r="H113" s="102"/>
      <c r="I113" s="102"/>
      <c r="J113" s="102"/>
      <c r="K113" s="102"/>
      <c r="L113" s="102"/>
    </row>
    <row r="114" spans="2:12" x14ac:dyDescent="0.35">
      <c r="B114" s="102"/>
      <c r="C114" s="102"/>
      <c r="D114" s="102"/>
      <c r="E114" s="102"/>
      <c r="F114" s="102"/>
      <c r="G114" s="102"/>
      <c r="H114" s="102"/>
      <c r="I114" s="102"/>
      <c r="J114" s="102"/>
      <c r="K114" s="102"/>
      <c r="L114" s="102"/>
    </row>
    <row r="115" spans="2:12" x14ac:dyDescent="0.35">
      <c r="B115" s="102"/>
      <c r="C115" s="102"/>
      <c r="D115" s="102"/>
      <c r="E115" s="102"/>
      <c r="F115" s="102"/>
      <c r="G115" s="102"/>
      <c r="H115" s="102"/>
      <c r="I115" s="102"/>
      <c r="J115" s="102"/>
      <c r="K115" s="102"/>
      <c r="L115" s="102"/>
    </row>
    <row r="116" spans="2:12" x14ac:dyDescent="0.35">
      <c r="B116" s="102"/>
      <c r="C116" s="102"/>
      <c r="D116" s="102"/>
      <c r="E116" s="102"/>
      <c r="F116" s="102"/>
      <c r="G116" s="102"/>
      <c r="H116" s="102"/>
      <c r="I116" s="102"/>
      <c r="J116" s="102"/>
      <c r="K116" s="102"/>
      <c r="L116" s="102"/>
    </row>
    <row r="117" spans="2:12" x14ac:dyDescent="0.35">
      <c r="B117" s="102"/>
      <c r="C117" s="102"/>
      <c r="D117" s="102"/>
      <c r="E117" s="102"/>
      <c r="F117" s="102"/>
      <c r="G117" s="102"/>
      <c r="H117" s="102"/>
      <c r="I117" s="102"/>
      <c r="J117" s="102"/>
      <c r="K117" s="102"/>
      <c r="L117" s="102"/>
    </row>
    <row r="118" spans="2:12" x14ac:dyDescent="0.35">
      <c r="B118" s="102"/>
      <c r="C118" s="102"/>
      <c r="D118" s="102"/>
      <c r="E118" s="102"/>
      <c r="F118" s="102"/>
      <c r="G118" s="102"/>
      <c r="H118" s="102"/>
      <c r="I118" s="102"/>
      <c r="J118" s="102"/>
      <c r="K118" s="102"/>
      <c r="L118" s="102"/>
    </row>
    <row r="119" spans="2:12" x14ac:dyDescent="0.35">
      <c r="B119" s="102"/>
      <c r="C119" s="102"/>
      <c r="D119" s="102"/>
      <c r="E119" s="102"/>
      <c r="F119" s="102"/>
      <c r="G119" s="102"/>
      <c r="H119" s="102"/>
      <c r="I119" s="102"/>
      <c r="J119" s="102"/>
      <c r="K119" s="102"/>
      <c r="L119" s="102"/>
    </row>
    <row r="120" spans="2:12" x14ac:dyDescent="0.35">
      <c r="B120" s="102"/>
      <c r="C120" s="102"/>
      <c r="D120" s="102"/>
      <c r="E120" s="102"/>
      <c r="F120" s="102"/>
      <c r="G120" s="102"/>
      <c r="H120" s="102"/>
      <c r="I120" s="102"/>
      <c r="J120" s="102"/>
      <c r="K120" s="102"/>
      <c r="L120" s="102"/>
    </row>
    <row r="121" spans="2:12" x14ac:dyDescent="0.35">
      <c r="B121" s="102"/>
      <c r="C121" s="102"/>
      <c r="D121" s="102"/>
      <c r="E121" s="102"/>
      <c r="F121" s="102"/>
      <c r="G121" s="102"/>
      <c r="H121" s="102"/>
      <c r="I121" s="102"/>
      <c r="J121" s="102"/>
      <c r="K121" s="102"/>
      <c r="L121" s="102"/>
    </row>
    <row r="122" spans="2:12" x14ac:dyDescent="0.35">
      <c r="B122" s="102"/>
      <c r="C122" s="102"/>
      <c r="D122" s="102"/>
      <c r="E122" s="102"/>
      <c r="F122" s="102"/>
      <c r="G122" s="102"/>
      <c r="H122" s="102"/>
      <c r="I122" s="102"/>
      <c r="J122" s="102"/>
      <c r="K122" s="102"/>
      <c r="L122" s="102"/>
    </row>
    <row r="123" spans="2:12" x14ac:dyDescent="0.35">
      <c r="B123" s="102"/>
      <c r="C123" s="102"/>
      <c r="D123" s="102"/>
      <c r="E123" s="102"/>
      <c r="F123" s="102"/>
      <c r="G123" s="102"/>
      <c r="H123" s="102"/>
      <c r="I123" s="102"/>
      <c r="J123" s="102"/>
      <c r="K123" s="102"/>
      <c r="L123" s="102"/>
    </row>
    <row r="124" spans="2:12" x14ac:dyDescent="0.35">
      <c r="B124" s="102"/>
      <c r="C124" s="102"/>
      <c r="D124" s="102"/>
      <c r="E124" s="102"/>
      <c r="F124" s="102"/>
      <c r="G124" s="102"/>
      <c r="H124" s="102"/>
      <c r="I124" s="102"/>
      <c r="J124" s="102"/>
      <c r="K124" s="102"/>
      <c r="L124" s="102"/>
    </row>
    <row r="125" spans="2:12" x14ac:dyDescent="0.35">
      <c r="B125" s="102"/>
      <c r="C125" s="102"/>
      <c r="D125" s="102"/>
      <c r="E125" s="102"/>
      <c r="F125" s="102"/>
      <c r="G125" s="102"/>
      <c r="H125" s="102"/>
      <c r="I125" s="102"/>
      <c r="J125" s="102"/>
      <c r="K125" s="102"/>
      <c r="L125" s="102"/>
    </row>
    <row r="126" spans="2:12" x14ac:dyDescent="0.35">
      <c r="B126" s="102"/>
      <c r="C126" s="102"/>
      <c r="D126" s="102"/>
      <c r="E126" s="102"/>
      <c r="F126" s="102"/>
      <c r="G126" s="102"/>
      <c r="H126" s="102"/>
      <c r="I126" s="102"/>
      <c r="J126" s="102"/>
      <c r="K126" s="102"/>
      <c r="L126" s="102"/>
    </row>
    <row r="127" spans="2:12" x14ac:dyDescent="0.35">
      <c r="B127" s="102"/>
      <c r="C127" s="102"/>
      <c r="D127" s="102"/>
      <c r="E127" s="102"/>
      <c r="F127" s="102"/>
      <c r="G127" s="102"/>
      <c r="H127" s="102"/>
      <c r="I127" s="102"/>
      <c r="J127" s="102"/>
      <c r="K127" s="102"/>
      <c r="L127" s="102"/>
    </row>
    <row r="128" spans="2:12" x14ac:dyDescent="0.35">
      <c r="B128" s="102"/>
      <c r="C128" s="102"/>
      <c r="D128" s="102"/>
      <c r="E128" s="102"/>
      <c r="F128" s="102"/>
      <c r="G128" s="102"/>
      <c r="H128" s="102"/>
      <c r="I128" s="102"/>
      <c r="J128" s="102"/>
      <c r="K128" s="102"/>
      <c r="L128" s="102"/>
    </row>
    <row r="129" spans="2:12" x14ac:dyDescent="0.35">
      <c r="B129" s="102"/>
      <c r="C129" s="102"/>
      <c r="D129" s="102"/>
      <c r="E129" s="102"/>
      <c r="F129" s="102"/>
      <c r="G129" s="102"/>
      <c r="H129" s="102"/>
      <c r="I129" s="102"/>
      <c r="J129" s="102"/>
      <c r="K129" s="102"/>
      <c r="L129" s="102"/>
    </row>
    <row r="130" spans="2:12" x14ac:dyDescent="0.35">
      <c r="B130" s="102"/>
      <c r="C130" s="102"/>
      <c r="D130" s="102"/>
      <c r="E130" s="102"/>
      <c r="F130" s="102"/>
      <c r="G130" s="102"/>
      <c r="H130" s="102"/>
      <c r="I130" s="102"/>
      <c r="J130" s="102"/>
      <c r="K130" s="102"/>
      <c r="L130" s="102"/>
    </row>
    <row r="131" spans="2:12" x14ac:dyDescent="0.35">
      <c r="B131" s="102"/>
      <c r="C131" s="102"/>
      <c r="D131" s="102"/>
      <c r="E131" s="102"/>
      <c r="F131" s="102"/>
      <c r="G131" s="102"/>
      <c r="H131" s="102"/>
      <c r="I131" s="102"/>
      <c r="J131" s="102"/>
      <c r="K131" s="102"/>
      <c r="L131" s="102"/>
    </row>
    <row r="132" spans="2:12" x14ac:dyDescent="0.35">
      <c r="B132" s="102"/>
      <c r="C132" s="102"/>
      <c r="D132" s="102"/>
      <c r="E132" s="102"/>
      <c r="F132" s="102"/>
      <c r="G132" s="102"/>
      <c r="H132" s="102"/>
      <c r="I132" s="102"/>
      <c r="J132" s="102"/>
      <c r="K132" s="102"/>
      <c r="L132" s="102"/>
    </row>
    <row r="133" spans="2:12" x14ac:dyDescent="0.35">
      <c r="B133" s="102"/>
      <c r="C133" s="102"/>
      <c r="D133" s="102"/>
      <c r="E133" s="102"/>
      <c r="F133" s="102"/>
      <c r="G133" s="102"/>
      <c r="H133" s="102"/>
      <c r="I133" s="102"/>
      <c r="J133" s="102"/>
      <c r="K133" s="102"/>
      <c r="L133" s="102"/>
    </row>
    <row r="134" spans="2:12" x14ac:dyDescent="0.35">
      <c r="B134" s="102"/>
      <c r="C134" s="102"/>
      <c r="D134" s="102"/>
      <c r="E134" s="102"/>
      <c r="F134" s="102"/>
      <c r="G134" s="102"/>
      <c r="H134" s="102"/>
      <c r="I134" s="102"/>
      <c r="J134" s="102"/>
      <c r="K134" s="102"/>
      <c r="L134" s="102"/>
    </row>
    <row r="135" spans="2:12" x14ac:dyDescent="0.35">
      <c r="B135" s="102"/>
      <c r="C135" s="102"/>
      <c r="D135" s="102"/>
      <c r="E135" s="102"/>
      <c r="F135" s="102"/>
      <c r="G135" s="102"/>
      <c r="H135" s="102"/>
      <c r="I135" s="102"/>
      <c r="J135" s="102"/>
      <c r="K135" s="102"/>
      <c r="L135" s="102"/>
    </row>
    <row r="136" spans="2:12" x14ac:dyDescent="0.35">
      <c r="B136" s="102"/>
      <c r="C136" s="102"/>
      <c r="D136" s="102"/>
      <c r="E136" s="102"/>
      <c r="F136" s="102"/>
      <c r="G136" s="102"/>
      <c r="H136" s="102"/>
      <c r="I136" s="102"/>
      <c r="J136" s="102"/>
      <c r="K136" s="102"/>
      <c r="L136" s="102"/>
    </row>
    <row r="137" spans="2:12" x14ac:dyDescent="0.35">
      <c r="B137" s="102"/>
      <c r="C137" s="102"/>
      <c r="D137" s="102"/>
      <c r="E137" s="102"/>
      <c r="F137" s="102"/>
      <c r="G137" s="102"/>
      <c r="H137" s="102"/>
      <c r="I137" s="102"/>
      <c r="J137" s="102"/>
      <c r="K137" s="102"/>
      <c r="L137" s="102"/>
    </row>
    <row r="138" spans="2:12" x14ac:dyDescent="0.35">
      <c r="B138" s="102"/>
      <c r="C138" s="102"/>
      <c r="D138" s="102"/>
      <c r="E138" s="102"/>
      <c r="F138" s="102"/>
      <c r="G138" s="102"/>
      <c r="H138" s="102"/>
      <c r="I138" s="102"/>
      <c r="J138" s="102"/>
      <c r="K138" s="102"/>
      <c r="L138" s="102"/>
    </row>
    <row r="139" spans="2:12" x14ac:dyDescent="0.35">
      <c r="B139" s="102"/>
      <c r="C139" s="102"/>
      <c r="D139" s="102"/>
      <c r="E139" s="102"/>
      <c r="F139" s="102"/>
      <c r="G139" s="102"/>
      <c r="H139" s="102"/>
      <c r="I139" s="102"/>
      <c r="J139" s="102"/>
      <c r="K139" s="102"/>
      <c r="L139" s="102"/>
    </row>
    <row r="140" spans="2:12" x14ac:dyDescent="0.35">
      <c r="B140" s="102"/>
      <c r="C140" s="102"/>
      <c r="D140" s="102"/>
      <c r="E140" s="102"/>
      <c r="F140" s="102"/>
      <c r="G140" s="102"/>
      <c r="H140" s="102"/>
      <c r="I140" s="102"/>
      <c r="J140" s="102"/>
      <c r="K140" s="102"/>
      <c r="L140" s="102"/>
    </row>
    <row r="141" spans="2:12" x14ac:dyDescent="0.35">
      <c r="B141" s="102"/>
      <c r="C141" s="102"/>
      <c r="D141" s="102"/>
      <c r="E141" s="102"/>
      <c r="F141" s="102"/>
      <c r="G141" s="102"/>
      <c r="H141" s="102"/>
      <c r="I141" s="102"/>
      <c r="J141" s="102"/>
      <c r="K141" s="102"/>
      <c r="L141" s="102"/>
    </row>
    <row r="142" spans="2:12" x14ac:dyDescent="0.35">
      <c r="B142" s="102"/>
      <c r="C142" s="102"/>
      <c r="D142" s="102"/>
      <c r="E142" s="102"/>
      <c r="F142" s="102"/>
      <c r="G142" s="102"/>
      <c r="H142" s="102"/>
      <c r="I142" s="102"/>
      <c r="J142" s="102"/>
      <c r="K142" s="102"/>
      <c r="L142" s="102"/>
    </row>
    <row r="143" spans="2:12" x14ac:dyDescent="0.35">
      <c r="B143" s="102"/>
      <c r="C143" s="102"/>
      <c r="D143" s="102"/>
      <c r="E143" s="102"/>
      <c r="F143" s="102"/>
      <c r="G143" s="102"/>
      <c r="H143" s="102"/>
      <c r="I143" s="102"/>
      <c r="J143" s="102"/>
      <c r="K143" s="102"/>
      <c r="L143" s="102"/>
    </row>
    <row r="144" spans="2:12" x14ac:dyDescent="0.35">
      <c r="B144" s="102"/>
      <c r="C144" s="102"/>
      <c r="D144" s="102"/>
      <c r="E144" s="102"/>
      <c r="F144" s="102"/>
      <c r="G144" s="102"/>
      <c r="H144" s="102"/>
      <c r="I144" s="102"/>
      <c r="J144" s="102"/>
      <c r="K144" s="102"/>
      <c r="L144" s="102"/>
    </row>
    <row r="145" spans="2:12" x14ac:dyDescent="0.35">
      <c r="B145" s="102"/>
      <c r="C145" s="102"/>
      <c r="D145" s="102"/>
      <c r="E145" s="102"/>
      <c r="F145" s="102"/>
      <c r="G145" s="102"/>
      <c r="H145" s="102"/>
      <c r="I145" s="102"/>
      <c r="J145" s="102"/>
      <c r="K145" s="102"/>
      <c r="L145" s="102"/>
    </row>
    <row r="146" spans="2:12" x14ac:dyDescent="0.35">
      <c r="B146" s="102"/>
      <c r="C146" s="102"/>
      <c r="D146" s="102"/>
      <c r="E146" s="102"/>
      <c r="F146" s="102"/>
      <c r="G146" s="102"/>
      <c r="H146" s="102"/>
      <c r="I146" s="102"/>
      <c r="J146" s="102"/>
      <c r="K146" s="102"/>
      <c r="L146" s="102"/>
    </row>
    <row r="147" spans="2:12" x14ac:dyDescent="0.35">
      <c r="B147" s="102"/>
      <c r="C147" s="102"/>
      <c r="D147" s="102"/>
      <c r="E147" s="102"/>
      <c r="F147" s="102"/>
      <c r="G147" s="102"/>
      <c r="H147" s="102"/>
      <c r="I147" s="102"/>
      <c r="J147" s="102"/>
      <c r="K147" s="102"/>
      <c r="L147" s="102"/>
    </row>
    <row r="148" spans="2:12" x14ac:dyDescent="0.35">
      <c r="B148" s="102"/>
      <c r="C148" s="102"/>
      <c r="D148" s="102"/>
      <c r="E148" s="102"/>
      <c r="F148" s="102"/>
      <c r="G148" s="102"/>
      <c r="H148" s="102"/>
      <c r="I148" s="102"/>
      <c r="J148" s="102"/>
      <c r="K148" s="102"/>
      <c r="L148" s="102"/>
    </row>
    <row r="149" spans="2:12" x14ac:dyDescent="0.35">
      <c r="B149" s="102"/>
      <c r="C149" s="102"/>
      <c r="D149" s="102"/>
      <c r="E149" s="102"/>
      <c r="F149" s="102"/>
      <c r="G149" s="102"/>
      <c r="H149" s="102"/>
      <c r="I149" s="102"/>
      <c r="J149" s="102"/>
      <c r="K149" s="102"/>
      <c r="L149" s="102"/>
    </row>
    <row r="150" spans="2:12" x14ac:dyDescent="0.35">
      <c r="B150" s="102"/>
      <c r="C150" s="102"/>
      <c r="D150" s="102"/>
      <c r="E150" s="102"/>
      <c r="F150" s="102"/>
      <c r="G150" s="102"/>
      <c r="H150" s="102"/>
      <c r="I150" s="102"/>
      <c r="J150" s="102"/>
      <c r="K150" s="102"/>
      <c r="L150" s="102"/>
    </row>
    <row r="151" spans="2:12" x14ac:dyDescent="0.35">
      <c r="B151" s="102"/>
      <c r="C151" s="102"/>
      <c r="D151" s="102"/>
      <c r="E151" s="102"/>
      <c r="F151" s="102"/>
      <c r="G151" s="102"/>
      <c r="H151" s="102"/>
      <c r="I151" s="102"/>
      <c r="J151" s="102"/>
      <c r="K151" s="102"/>
      <c r="L151" s="102"/>
    </row>
    <row r="152" spans="2:12" x14ac:dyDescent="0.35">
      <c r="B152" s="102"/>
      <c r="C152" s="102"/>
      <c r="D152" s="102"/>
      <c r="E152" s="102"/>
      <c r="F152" s="102"/>
      <c r="G152" s="102"/>
      <c r="H152" s="102"/>
      <c r="I152" s="102"/>
      <c r="J152" s="102"/>
      <c r="K152" s="102"/>
      <c r="L152" s="102"/>
    </row>
    <row r="153" spans="2:12" x14ac:dyDescent="0.35">
      <c r="B153" s="102"/>
      <c r="C153" s="102"/>
      <c r="D153" s="102"/>
      <c r="E153" s="102"/>
      <c r="F153" s="102"/>
      <c r="G153" s="102"/>
      <c r="H153" s="102"/>
      <c r="I153" s="102"/>
      <c r="J153" s="102"/>
      <c r="K153" s="102"/>
      <c r="L153" s="102"/>
    </row>
    <row r="154" spans="2:12" x14ac:dyDescent="0.35">
      <c r="B154" s="102"/>
      <c r="C154" s="102"/>
      <c r="D154" s="102"/>
      <c r="E154" s="102"/>
      <c r="F154" s="102"/>
      <c r="G154" s="102"/>
      <c r="H154" s="102"/>
      <c r="I154" s="102"/>
      <c r="J154" s="102"/>
      <c r="K154" s="102"/>
      <c r="L154" s="102"/>
    </row>
    <row r="155" spans="2:12" x14ac:dyDescent="0.35">
      <c r="B155" s="102"/>
      <c r="C155" s="102"/>
      <c r="D155" s="102"/>
      <c r="E155" s="102"/>
      <c r="F155" s="102"/>
      <c r="G155" s="102"/>
      <c r="H155" s="102"/>
      <c r="I155" s="102"/>
      <c r="J155" s="102"/>
      <c r="K155" s="102"/>
      <c r="L155" s="102"/>
    </row>
  </sheetData>
  <sheetProtection selectLockedCells="1" selectUnlockedCells="1"/>
  <mergeCells count="19">
    <mergeCell ref="B2:L2"/>
    <mergeCell ref="C3:D3"/>
    <mergeCell ref="E3:I3"/>
    <mergeCell ref="J3:K3"/>
    <mergeCell ref="C4:D4"/>
    <mergeCell ref="E4:I4"/>
    <mergeCell ref="J4:K4"/>
    <mergeCell ref="D5:J5"/>
    <mergeCell ref="E6:I6"/>
    <mergeCell ref="C8:F8"/>
    <mergeCell ref="I8:L8"/>
    <mergeCell ref="D10:D11"/>
    <mergeCell ref="E10:F10"/>
    <mergeCell ref="B36:E36"/>
    <mergeCell ref="C15:F15"/>
    <mergeCell ref="I15:L15"/>
    <mergeCell ref="C27:F27"/>
    <mergeCell ref="I27:L27"/>
    <mergeCell ref="H30:H33"/>
  </mergeCells>
  <conditionalFormatting sqref="C4:D4">
    <cfRule type="cellIs" dxfId="56" priority="1" stopIfTrue="1" operator="equal">
      <formula>"C"</formula>
    </cfRule>
    <cfRule type="cellIs" dxfId="55" priority="2" stopIfTrue="1" operator="equal">
      <formula>"B2"</formula>
    </cfRule>
    <cfRule type="cellIs" dxfId="54" priority="3" stopIfTrue="1" operator="equal">
      <formula>"B1"</formula>
    </cfRule>
  </conditionalFormatting>
  <conditionalFormatting sqref="D12">
    <cfRule type="cellIs" dxfId="53" priority="4" stopIfTrue="1" operator="greaterThan">
      <formula>0</formula>
    </cfRule>
  </conditionalFormatting>
  <conditionalFormatting sqref="E12">
    <cfRule type="cellIs" dxfId="52" priority="5" stopIfTrue="1" operator="greaterThan">
      <formula>0</formula>
    </cfRule>
  </conditionalFormatting>
  <conditionalFormatting sqref="F12:G12">
    <cfRule type="cellIs" dxfId="51" priority="6" stopIfTrue="1" operator="greaterThan">
      <formula>0</formula>
    </cfRule>
  </conditionalFormatting>
  <conditionalFormatting sqref="L30:L33">
    <cfRule type="cellIs" dxfId="50" priority="7" stopIfTrue="1" operator="lessThan">
      <formula>1</formula>
    </cfRule>
    <cfRule type="cellIs" dxfId="49" priority="8" stopIfTrue="1" operator="between">
      <formula>3</formula>
      <formula>17</formula>
    </cfRule>
    <cfRule type="cellIs" dxfId="48" priority="9" stopIfTrue="1" operator="between">
      <formula>1</formula>
      <formula>3</formula>
    </cfRule>
  </conditionalFormatting>
  <pageMargins left="0.70833333333333337" right="0.70833333333333337" top="0.74791666666666667" bottom="0.74861111111111112" header="0.51180555555555551" footer="0.31527777777777777"/>
  <pageSetup paperSize="9" scale="83" firstPageNumber="0" orientation="landscape" horizontalDpi="300" verticalDpi="300" r:id="rId1"/>
  <headerFooter alignWithMargins="0">
    <oddFooter>&amp;L&amp;F&amp;C&amp;A&amp;R&amp;D</oddFooter>
  </headerFooter>
  <colBreaks count="1" manualBreakCount="1">
    <brk id="1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27"/>
  </sheetPr>
  <dimension ref="A1:S143"/>
  <sheetViews>
    <sheetView topLeftCell="D22" zoomScaleNormal="100" workbookViewId="0">
      <selection activeCell="K23" sqref="K23"/>
    </sheetView>
  </sheetViews>
  <sheetFormatPr baseColWidth="10" defaultColWidth="9.1796875" defaultRowHeight="15.5" x14ac:dyDescent="0.35"/>
  <cols>
    <col min="1" max="1" width="4" customWidth="1"/>
    <col min="2" max="2" width="21" style="346" customWidth="1"/>
    <col min="3" max="3" width="19.81640625" style="346" customWidth="1"/>
    <col min="4" max="4" width="22.81640625" style="346" customWidth="1"/>
    <col min="5" max="5" width="8" customWidth="1"/>
    <col min="6" max="6" width="13.1796875" customWidth="1"/>
    <col min="7" max="11" width="7.453125" customWidth="1"/>
    <col min="12" max="12" width="12.1796875" customWidth="1"/>
    <col min="13" max="13" width="16.54296875" customWidth="1"/>
    <col min="14" max="14" width="12.453125" customWidth="1"/>
    <col min="15" max="15" width="9.453125" customWidth="1"/>
    <col min="16" max="16" width="10.453125" customWidth="1"/>
    <col min="17" max="17" width="19.81640625" customWidth="1"/>
    <col min="18" max="18" width="6.54296875" customWidth="1"/>
  </cols>
  <sheetData>
    <row r="1" spans="1:19" ht="26.25" customHeight="1" x14ac:dyDescent="0.35">
      <c r="A1" s="3"/>
      <c r="B1" s="340"/>
      <c r="C1" s="340"/>
      <c r="D1" s="340"/>
      <c r="E1" s="3"/>
      <c r="F1" s="3"/>
      <c r="G1" s="3"/>
      <c r="H1" s="3"/>
      <c r="I1" s="3"/>
      <c r="J1" s="3"/>
      <c r="K1" s="3"/>
      <c r="L1" s="3"/>
      <c r="M1" s="3"/>
      <c r="N1" s="3"/>
      <c r="O1" s="3"/>
      <c r="P1" s="3"/>
    </row>
    <row r="2" spans="1:19" ht="21.75" customHeight="1" x14ac:dyDescent="0.35">
      <c r="A2" s="3"/>
      <c r="B2" s="887" t="str">
        <f>+"Cuadro de mando:  "&amp;"  "&amp;+'Introducción de datos'!C4&amp;" - "&amp;'Introducción de datos'!G6</f>
        <v>Cuadro de mando:    Paraguay - TB</v>
      </c>
      <c r="C2" s="887"/>
      <c r="D2" s="887"/>
      <c r="E2" s="887"/>
      <c r="F2" s="887"/>
      <c r="G2" s="887"/>
      <c r="H2" s="887"/>
      <c r="I2" s="887"/>
      <c r="J2" s="887"/>
      <c r="K2" s="887"/>
      <c r="L2" s="887"/>
      <c r="M2" s="887"/>
      <c r="N2" s="887"/>
      <c r="O2" s="887"/>
      <c r="P2" s="887"/>
      <c r="Q2" s="887"/>
    </row>
    <row r="3" spans="1:19" x14ac:dyDescent="0.35">
      <c r="A3" s="3"/>
      <c r="B3" s="341" t="str">
        <f>+'Introducción de datos'!G8</f>
        <v>NMF</v>
      </c>
      <c r="C3" s="888" t="str">
        <f>+'Introducción de datos'!I8</f>
        <v>No aplicable</v>
      </c>
      <c r="D3" s="888"/>
      <c r="E3" s="850"/>
      <c r="F3" s="850"/>
      <c r="G3" s="850"/>
      <c r="H3" s="850"/>
      <c r="I3" s="850"/>
      <c r="J3" s="850"/>
      <c r="K3" s="850"/>
      <c r="L3" s="103"/>
      <c r="M3" s="103"/>
      <c r="N3" s="102"/>
      <c r="O3" s="851" t="str">
        <f>+'Introducción de datos'!B16</f>
        <v>Periodo:</v>
      </c>
      <c r="P3" s="851"/>
      <c r="Q3" s="265" t="str">
        <f>+'Introducción de datos'!C16</f>
        <v>P1</v>
      </c>
    </row>
    <row r="4" spans="1:19" ht="32.25" customHeight="1" x14ac:dyDescent="0.35">
      <c r="A4" s="3"/>
      <c r="B4" s="341" t="str">
        <f>+'Introducción de datos'!B12</f>
        <v>Ultima calificación:</v>
      </c>
      <c r="C4" s="889" t="str">
        <f>+'Introducción de datos'!C12</f>
        <v>B1</v>
      </c>
      <c r="D4" s="889"/>
      <c r="E4" s="850" t="str">
        <f>+'Introducción de datos'!C8</f>
        <v>ALTER VIDA</v>
      </c>
      <c r="F4" s="850"/>
      <c r="G4" s="850"/>
      <c r="H4" s="850"/>
      <c r="I4" s="850"/>
      <c r="J4" s="850"/>
      <c r="K4" s="850"/>
      <c r="L4" s="850"/>
      <c r="M4" s="103"/>
      <c r="N4" s="102"/>
      <c r="O4" s="288"/>
      <c r="P4" s="264" t="str">
        <f>+'Introducción de datos'!D16</f>
        <v>Desde:</v>
      </c>
      <c r="Q4" s="289">
        <f>+'Introducción de datos'!E16</f>
        <v>43466</v>
      </c>
    </row>
    <row r="5" spans="1:19" ht="32.25" customHeight="1" x14ac:dyDescent="0.35">
      <c r="A5" s="3"/>
      <c r="B5" s="341"/>
      <c r="C5" s="341"/>
      <c r="D5" s="845" t="str">
        <f>+'Introducción de datos'!G4</f>
        <v>Atención integral con compromiso intersectorial hacia la eliminación de la TB en Paraguay.</v>
      </c>
      <c r="E5" s="845"/>
      <c r="F5" s="845"/>
      <c r="G5" s="845"/>
      <c r="H5" s="845"/>
      <c r="I5" s="845"/>
      <c r="J5" s="845"/>
      <c r="K5" s="845"/>
      <c r="L5" s="845"/>
      <c r="M5" s="845"/>
      <c r="N5" s="845"/>
      <c r="O5" s="102"/>
      <c r="P5" s="264" t="str">
        <f>+'Introducción de datos'!F16</f>
        <v>Hasta:</v>
      </c>
      <c r="Q5" s="289">
        <f>+'Introducción de datos'!G16</f>
        <v>43830</v>
      </c>
      <c r="S5" s="66"/>
    </row>
    <row r="6" spans="1:19" ht="32.25" customHeight="1" x14ac:dyDescent="0.4">
      <c r="A6" s="3"/>
      <c r="B6" s="341"/>
      <c r="C6" s="341"/>
      <c r="D6" s="342"/>
      <c r="E6" s="290"/>
      <c r="F6" s="892" t="s">
        <v>177</v>
      </c>
      <c r="G6" s="892"/>
      <c r="H6" s="892"/>
      <c r="I6" s="892"/>
      <c r="J6" s="892"/>
      <c r="K6" s="892"/>
      <c r="L6" s="290"/>
      <c r="M6" s="103"/>
      <c r="N6" s="103"/>
      <c r="O6" s="291"/>
      <c r="P6" s="292"/>
      <c r="Q6" s="102"/>
      <c r="S6" s="66"/>
    </row>
    <row r="7" spans="1:19" ht="3" customHeight="1" x14ac:dyDescent="0.35">
      <c r="A7" s="3"/>
      <c r="B7" s="341"/>
      <c r="C7" s="341"/>
      <c r="D7" s="342"/>
      <c r="E7" s="290"/>
      <c r="F7" s="290"/>
      <c r="G7" s="290"/>
      <c r="H7" s="290"/>
      <c r="I7" s="290"/>
      <c r="J7" s="290"/>
      <c r="K7" s="290"/>
      <c r="L7" s="290"/>
      <c r="M7" s="103"/>
      <c r="N7" s="103"/>
      <c r="O7" s="291"/>
      <c r="P7" s="266"/>
      <c r="Q7" s="266"/>
      <c r="S7" s="66"/>
    </row>
    <row r="8" spans="1:19" ht="61.75" customHeight="1" x14ac:dyDescent="0.35">
      <c r="A8" s="3"/>
      <c r="B8" s="893" t="str">
        <f>+'Introducción de datos'!B116</f>
        <v>TCP 1: Número de casos notificados de tuberculosis  en todas sus formas (es decir: confirmados bacteriológicamente y con diagnóstico clínico, casos nuevos y recaídas)</v>
      </c>
      <c r="C8" s="893"/>
      <c r="D8" s="893"/>
      <c r="E8" s="893"/>
      <c r="F8" s="893" t="str">
        <f>+'Introducción de datos'!B118</f>
        <v xml:space="preserve">TB I-4: Prevalencia de tuberculosis RR-TB y / o MDR-TB entre nuevos pacientes con TB: Proporción de nuevos casos de TB con TB-RR y / o MDR-TB  </v>
      </c>
      <c r="G8" s="893"/>
      <c r="H8" s="893"/>
      <c r="I8" s="893"/>
      <c r="J8" s="893"/>
      <c r="K8" s="893"/>
      <c r="L8" s="893" t="str">
        <f>+'Introducción de datos'!B120</f>
        <v>TB O 4: Índice de éxito del tratamiento (casos de tuberculosis resistente a la rifampicina y/o tuberculosis multirresistente confirmados en laboratorio): Porcentaje de casos de tuberculosis resistente a la rifampicina y/o tuberculosis multirresistente tratados con éxito (curados y con tratamiento completo) entre todos los incluidos en el tratamiento contra la tuberculosis de segunda línea durante el año de evaluación</v>
      </c>
      <c r="M8" s="893"/>
      <c r="N8" s="893"/>
      <c r="O8" s="893"/>
      <c r="P8" s="893"/>
      <c r="Q8" s="893"/>
      <c r="S8" s="66"/>
    </row>
    <row r="9" spans="1:19" s="416" customFormat="1" ht="106.75" customHeight="1" x14ac:dyDescent="0.3">
      <c r="A9" s="414"/>
      <c r="B9" s="415" t="s">
        <v>178</v>
      </c>
      <c r="C9" s="890" t="str">
        <f>+L24</f>
        <v xml:space="preserve">Logro: 89%
Se implementaron acciones de detección planteadas en la  Nota Conceptual de TB 2019- 2021, que incluye actividades de búsqueda en comunidades indígenas y población general, con el apoyo del equipo de gestión de TB, visitas de supervisión nacional e iniciativas de la asociación Alientos de Vida.
El equipo de supervisión nacional acompañó las búsquedas activas en el último trimestre mejorando la captación de casos. 
El seguimiento a los indicadores de Gestión de la Dirección General de Desarrollo de Servicios y Redes de Salud y del proyecto del Banco Mundial contribuyeron a mejorar los resultados de detección, debido a que son resultados monitoreados por los Directores regionales y generales. 
Plan de seguimiento:
Se continuará con el trabajo del equipo de Gestión, en las regiones sanitarias de Caaguazú y Alto Paraná, así como las búsquedas activas con acompañamiento del equipo de supervisión del PNCT. 
La asociación Alientos de Vida trabajará conjuntamente con organizaciones de la sociedad civil de VIH para sumar esfuerzos e incrementar los resultados en el trabajo de campo. Además, trabajarán coordinadamente con el PNCT y el Ministerio de Justicia, para colaborar en la detección de casos en centros penitenciarios.
Continuará la coordinación de actividades con la Dirección General de Desarrollo de Servicios y Redes de Salud para aumentar la detección de casos y con el Laboratorio Central y la Red de Laboratorios, para el diagnóstico y la notificación de los resultados en tiempo y forma. 
</v>
      </c>
      <c r="D9" s="848"/>
      <c r="E9" s="848"/>
      <c r="F9" s="415" t="s">
        <v>178</v>
      </c>
      <c r="G9" s="890" t="str">
        <f>+L25</f>
        <v xml:space="preserve">
Denominador: 555. Se realizó PSD a 188 casos nuevos y Xpert TB/Rif a 367 casos nuevos, totalizando 555 casos nuevos de TB a quienes se les practicó PSD.
Teniendo en cuenta el informe del Global TB Report para el país del año 2019, el porcentaje estimado por la OMS tiene un rango de 0.08 a 2,7 para los casos nuevos y para los previamente tratados el rango va de 5.6 a 27. El país notifica dentro de los rangos mencionados. En el cálculo realizado, para casos nuevos, de 2589 y aplicando el rango mínimo de 0,08, se estima encontrar 2,07 casos de TB MDR/RR en casos nuevos. Para los previamente tratados, de 233, el 5,6% de rango mínimo, se estima encontrar 13 casos de TB MDR/RR en previamente tratados.
En el 2019 se tuvieron varias limitaciones entre ellas: 
1) Escasa disponibilidad de cartuchos de Xpert MTB/RIF, por lo cual este diagnóstico está disponible solo para grupos priorizados, quedando fuera un grupo de riesgo importante como son las personas privadas de libertad y población originaria (indígenas). 
2) Las PSD se realizan en el BSL3, cuyo uso fue discontínuo debido a múltiples factores: problemas de climatización, evaluaciones por el fabricante y por consultor contratado, así como autoclave bloqueada desde el mes de diciembre.
 3) El País aún no cuenta con la determinación molecular rápida de resistencia a H, R y fármacos inyectables de segunda línea mediante Line Probe Assay (LPA). 
Mitigación: En el mes de noviembre se inició las gestiones para la compra de 30000 cartuchos con presupuesto del Ministerio de Salud, que facilitara la inclusión de población inígena y privada de libertad, con miras a lograr en forma progresiva la universalización en el uso de este método de diagnóstico. Actualmente el presupuesto para la compra de cartucho se encuentra en espera de CDP (Certificado de Disponibilidad presupuestaria). Se estima que el proceso de transferencia a OPS sería en los próximos meses.
En el año 2020 se tiene prevista la adquisición de un equipo Genotype (LPA). En el último trimestre del año, se ha iniciado el uso paulatino del  medio rápido de cultivo (MIGIT) que también brindará resultados rápidos de PSD pudiendo así expandir la cobertura de PSD ese año 2020. Con la incorporación de estas dos metodologías se espera que mejore la Farmacovigilancia Activa y de ese modo  aumente la detección de los casos TBMDR para el 2020. </v>
      </c>
      <c r="H9" s="848"/>
      <c r="I9" s="848"/>
      <c r="J9" s="848"/>
      <c r="K9" s="848"/>
      <c r="L9" s="415" t="s">
        <v>178</v>
      </c>
      <c r="M9" s="890" t="str">
        <f>+L26</f>
        <v xml:space="preserve">Logro: 108%
En el 2017, 8 pacientes TBMDR/RR bacteriológicamente confirmados iniciaron tratamiento con drogas de segunda línea. El éxito de tratamiento para esta cohorte fue del 75%( 6/8), la perdida de seguimiento fue del 12,5 % (1/8), menor a la observada en la cohorte del año anterior: 23% y con respecto a los fallecidos el egreso fue del 12.5% (1/8).
Plan de seguimiento:
Ante los resultados alcanzados se continuará con el seguimiento realizado por el Equipo psicosocial del PNCT para el logro de la adherencia al tratamiento y por lo tanto la disminución de la perdida de seguimiento; así como el fortalecimiento de los profesionales que dan el tratamiento supervisado a través de capacitaciones y retroalimentación con la coordinadora de TB DR. </v>
      </c>
      <c r="N9" s="848"/>
      <c r="O9" s="848"/>
      <c r="P9" s="848"/>
      <c r="Q9" s="848"/>
      <c r="S9" s="417"/>
    </row>
    <row r="10" spans="1:19" ht="18.75" customHeight="1" x14ac:dyDescent="0.35">
      <c r="A10" s="3"/>
      <c r="B10" s="341"/>
      <c r="C10" s="341"/>
      <c r="D10" s="342"/>
      <c r="E10" s="290"/>
      <c r="F10" s="290"/>
      <c r="G10" s="290"/>
      <c r="H10" s="290"/>
      <c r="I10" s="290"/>
      <c r="J10" s="290"/>
      <c r="K10" s="290"/>
      <c r="L10" s="290"/>
      <c r="M10" s="103"/>
      <c r="N10" s="103"/>
      <c r="O10" s="291"/>
      <c r="P10" s="266"/>
      <c r="Q10" s="102"/>
      <c r="S10" s="66"/>
    </row>
    <row r="11" spans="1:19" ht="18.75" customHeight="1" x14ac:dyDescent="0.35">
      <c r="A11" s="3"/>
      <c r="B11" s="341"/>
      <c r="C11" s="341"/>
      <c r="D11" s="342"/>
      <c r="E11" s="290"/>
      <c r="F11" s="290"/>
      <c r="G11" s="290"/>
      <c r="H11" s="290"/>
      <c r="I11" s="290"/>
      <c r="J11" s="290"/>
      <c r="K11" s="290"/>
      <c r="L11" s="290"/>
      <c r="M11" s="103"/>
      <c r="N11" s="103"/>
      <c r="O11" s="291"/>
      <c r="P11" s="266"/>
      <c r="Q11" s="102"/>
      <c r="S11" s="66"/>
    </row>
    <row r="12" spans="1:19" ht="18.75" customHeight="1" x14ac:dyDescent="0.35">
      <c r="A12" s="3"/>
      <c r="B12" s="341"/>
      <c r="C12" s="341"/>
      <c r="D12" s="342"/>
      <c r="E12" s="290"/>
      <c r="F12" s="290"/>
      <c r="G12" s="290"/>
      <c r="H12" s="290"/>
      <c r="I12" s="290"/>
      <c r="J12" s="290"/>
      <c r="K12" s="290"/>
      <c r="L12" s="290"/>
      <c r="M12" s="103"/>
      <c r="N12" s="103"/>
      <c r="O12" s="291"/>
      <c r="P12" s="266"/>
      <c r="Q12" s="102"/>
      <c r="S12" s="66"/>
    </row>
    <row r="13" spans="1:19" ht="18.75" customHeight="1" x14ac:dyDescent="0.35">
      <c r="A13" s="3"/>
      <c r="B13" s="341"/>
      <c r="C13" s="341"/>
      <c r="D13" s="342"/>
      <c r="E13" s="290"/>
      <c r="F13" s="290"/>
      <c r="G13" s="290"/>
      <c r="H13" s="290"/>
      <c r="I13" s="290"/>
      <c r="J13" s="290"/>
      <c r="K13" s="290"/>
      <c r="L13" s="290"/>
      <c r="M13" s="103"/>
      <c r="N13" s="103"/>
      <c r="O13" s="291"/>
      <c r="P13" s="266"/>
      <c r="Q13" s="102"/>
      <c r="S13" s="66"/>
    </row>
    <row r="14" spans="1:19" ht="18.75" customHeight="1" x14ac:dyDescent="0.35">
      <c r="A14" s="3"/>
      <c r="B14" s="341"/>
      <c r="C14" s="341"/>
      <c r="D14" s="342"/>
      <c r="E14" s="290"/>
      <c r="F14" s="290"/>
      <c r="G14" s="290"/>
      <c r="H14" s="290"/>
      <c r="I14" s="290"/>
      <c r="J14" s="290"/>
      <c r="K14" s="290"/>
      <c r="L14" s="290"/>
      <c r="M14" s="103"/>
      <c r="N14" s="103"/>
      <c r="O14" s="291"/>
      <c r="P14" s="266"/>
      <c r="Q14" s="102"/>
      <c r="S14" s="66"/>
    </row>
    <row r="15" spans="1:19" ht="18.75" customHeight="1" x14ac:dyDescent="0.35">
      <c r="A15" s="3"/>
      <c r="B15" s="341"/>
      <c r="C15" s="341"/>
      <c r="D15" s="342"/>
      <c r="E15" s="290"/>
      <c r="F15" s="290"/>
      <c r="G15" s="290"/>
      <c r="H15" s="290"/>
      <c r="I15" s="290"/>
      <c r="J15" s="290"/>
      <c r="K15" s="290"/>
      <c r="L15" s="290"/>
      <c r="M15" s="103"/>
      <c r="N15" s="103"/>
      <c r="O15" s="291"/>
      <c r="P15" s="266"/>
      <c r="Q15" s="102"/>
      <c r="S15" s="66"/>
    </row>
    <row r="16" spans="1:19" ht="18.75" customHeight="1" x14ac:dyDescent="0.35">
      <c r="A16" s="3"/>
      <c r="B16" s="341"/>
      <c r="C16" s="341"/>
      <c r="D16" s="342"/>
      <c r="E16" s="290"/>
      <c r="F16" s="290"/>
      <c r="G16" s="290"/>
      <c r="H16" s="290"/>
      <c r="I16" s="290"/>
      <c r="J16" s="290"/>
      <c r="K16" s="290"/>
      <c r="L16" s="290"/>
      <c r="M16" s="103"/>
      <c r="N16" s="103"/>
      <c r="O16" s="291"/>
      <c r="P16" s="266"/>
      <c r="Q16" s="102"/>
      <c r="S16" s="66"/>
    </row>
    <row r="17" spans="1:19" ht="17.25" customHeight="1" x14ac:dyDescent="0.35">
      <c r="A17" s="3"/>
      <c r="B17" s="341"/>
      <c r="C17" s="341"/>
      <c r="D17" s="342"/>
      <c r="E17" s="290"/>
      <c r="F17" s="290"/>
      <c r="G17" s="290"/>
      <c r="H17" s="290"/>
      <c r="I17" s="290"/>
      <c r="J17" s="290"/>
      <c r="K17" s="290"/>
      <c r="L17" s="290"/>
      <c r="M17" s="103"/>
      <c r="N17" s="103"/>
      <c r="O17" s="291"/>
      <c r="P17" s="266"/>
      <c r="Q17" s="102"/>
      <c r="S17" s="66"/>
    </row>
    <row r="18" spans="1:19" ht="17.25" customHeight="1" x14ac:dyDescent="0.35">
      <c r="A18" s="3"/>
      <c r="B18" s="341"/>
      <c r="C18" s="341"/>
      <c r="D18" s="342"/>
      <c r="E18" s="290"/>
      <c r="F18" s="290"/>
      <c r="G18" s="290"/>
      <c r="H18" s="290"/>
      <c r="I18" s="290"/>
      <c r="J18" s="290"/>
      <c r="K18" s="290"/>
      <c r="L18" s="290"/>
      <c r="M18" s="103"/>
      <c r="N18" s="103"/>
      <c r="O18" s="291"/>
      <c r="P18" s="266"/>
      <c r="Q18" s="102"/>
      <c r="S18" s="66"/>
    </row>
    <row r="19" spans="1:19" ht="17.25" customHeight="1" x14ac:dyDescent="0.35">
      <c r="A19" s="3"/>
      <c r="B19" s="341"/>
      <c r="C19" s="341"/>
      <c r="D19" s="342"/>
      <c r="E19" s="290"/>
      <c r="F19" s="290"/>
      <c r="G19" s="290"/>
      <c r="H19" s="290"/>
      <c r="I19" s="290"/>
      <c r="J19" s="290"/>
      <c r="K19" s="290"/>
      <c r="L19" s="290"/>
      <c r="M19" s="103"/>
      <c r="N19" s="103"/>
      <c r="O19" s="291"/>
      <c r="P19" s="266"/>
      <c r="Q19" s="102"/>
      <c r="S19" s="66"/>
    </row>
    <row r="20" spans="1:19" ht="17.25" customHeight="1" x14ac:dyDescent="0.35">
      <c r="A20" s="3"/>
      <c r="B20" s="341"/>
      <c r="C20" s="341"/>
      <c r="D20" s="342"/>
      <c r="E20" s="290"/>
      <c r="F20" s="290"/>
      <c r="G20" s="290"/>
      <c r="H20" s="290"/>
      <c r="I20" s="290"/>
      <c r="J20" s="290"/>
      <c r="K20" s="290"/>
      <c r="L20" s="290"/>
      <c r="M20" s="103"/>
      <c r="N20" s="103"/>
      <c r="O20" s="291"/>
      <c r="P20" s="266"/>
      <c r="Q20" s="102"/>
      <c r="S20" s="66"/>
    </row>
    <row r="21" spans="1:19" ht="17.25" customHeight="1" x14ac:dyDescent="0.35">
      <c r="A21" s="3"/>
      <c r="B21" s="341"/>
      <c r="C21" s="341"/>
      <c r="D21" s="342"/>
      <c r="E21" s="290"/>
      <c r="F21" s="290"/>
      <c r="G21" s="290"/>
      <c r="H21" s="290"/>
      <c r="I21" s="290"/>
      <c r="J21" s="290"/>
      <c r="K21" s="290"/>
      <c r="L21" s="290"/>
      <c r="M21" s="103"/>
      <c r="N21" s="103"/>
      <c r="O21" s="291"/>
      <c r="P21" s="266"/>
      <c r="Q21" s="102"/>
      <c r="S21" s="66"/>
    </row>
    <row r="22" spans="1:19" ht="6" customHeight="1" x14ac:dyDescent="0.4">
      <c r="A22" s="3"/>
      <c r="B22" s="343"/>
      <c r="C22" s="341"/>
      <c r="D22" s="344"/>
      <c r="E22" s="891"/>
      <c r="F22" s="891"/>
      <c r="G22" s="891"/>
      <c r="H22" s="891"/>
      <c r="I22" s="891"/>
      <c r="J22" s="891"/>
      <c r="K22" s="891"/>
      <c r="L22" s="103"/>
      <c r="M22" s="103"/>
      <c r="N22" s="103"/>
      <c r="O22" s="103"/>
      <c r="P22" s="103"/>
      <c r="Q22" s="102"/>
      <c r="S22" s="66"/>
    </row>
    <row r="23" spans="1:19" ht="24" customHeight="1" x14ac:dyDescent="0.35">
      <c r="A23" s="3"/>
      <c r="B23" s="882" t="s">
        <v>179</v>
      </c>
      <c r="C23" s="882"/>
      <c r="D23" s="882"/>
      <c r="E23" s="294" t="s">
        <v>157</v>
      </c>
      <c r="F23" s="294" t="s">
        <v>180</v>
      </c>
      <c r="G23" s="883" t="s">
        <v>181</v>
      </c>
      <c r="H23" s="883"/>
      <c r="I23" s="884" t="s">
        <v>182</v>
      </c>
      <c r="J23" s="884"/>
      <c r="K23" s="295" t="s">
        <v>183</v>
      </c>
      <c r="L23" s="885" t="s">
        <v>184</v>
      </c>
      <c r="M23" s="885"/>
      <c r="N23" s="885"/>
      <c r="O23" s="885"/>
      <c r="P23" s="885"/>
      <c r="Q23" s="885"/>
      <c r="S23" s="57"/>
    </row>
    <row r="24" spans="1:19" ht="244.4" customHeight="1" x14ac:dyDescent="0.35">
      <c r="A24" s="3"/>
      <c r="B24" s="880" t="str">
        <f>+'Introducción de datos'!B116</f>
        <v>TCP 1: Número de casos notificados de tuberculosis  en todas sus formas (es decir: confirmados bacteriológicamente y con diagnóstico clínico, casos nuevos y recaídas)</v>
      </c>
      <c r="C24" s="880"/>
      <c r="D24" s="880"/>
      <c r="E24" s="530">
        <f ca="1">OFFSET('Introducción de datos'!$G$115,1,RIGHT('Introducción de datos'!$C$16,LEN('Introducción de datos'!$C$16)-1),1,1)</f>
        <v>2826</v>
      </c>
      <c r="F24" s="530">
        <f ca="1">OFFSET('Introducción de datos'!$G$115,2,RIGHT('Introducción de datos'!$C$16,LEN('Introducción de datos'!$C$16)-1),1,1)</f>
        <v>2514</v>
      </c>
      <c r="G24" s="886">
        <f ca="1">+IF(ISERROR(F24/E24),0,F24/E24)</f>
        <v>0.88959660297239918</v>
      </c>
      <c r="H24" s="886"/>
      <c r="I24" s="886"/>
      <c r="J24" s="886"/>
      <c r="K24" s="886"/>
      <c r="L24" s="877" t="s">
        <v>382</v>
      </c>
      <c r="M24" s="878"/>
      <c r="N24" s="878"/>
      <c r="O24" s="878"/>
      <c r="P24" s="878"/>
      <c r="Q24" s="879"/>
      <c r="S24" s="57"/>
    </row>
    <row r="25" spans="1:19" ht="244" customHeight="1" x14ac:dyDescent="0.35">
      <c r="A25" s="3"/>
      <c r="B25" s="880" t="str">
        <f>+'Introducción de datos'!B118</f>
        <v xml:space="preserve">TB I-4: Prevalencia de tuberculosis RR-TB y / o MDR-TB entre nuevos pacientes con TB: Proporción de nuevos casos de TB con TB-RR y / o MDR-TB  </v>
      </c>
      <c r="C25" s="880"/>
      <c r="D25" s="880"/>
      <c r="E25" s="705">
        <f ca="1">OFFSET('Introducción de datos'!$G$115,3,RIGHT('Introducción de datos'!$C$16,LEN('Introducción de datos'!$C$16)-1),1,1)</f>
        <v>0.47</v>
      </c>
      <c r="F25" s="705">
        <f ca="1">OFFSET('Introducción de datos'!$G$115,4,RIGHT('Introducción de datos'!$C$16,LEN('Introducción de datos'!$C$16)-1),1,1)</f>
        <v>0.36</v>
      </c>
      <c r="G25" s="872">
        <f t="shared" ref="G25:G36" ca="1" si="0">+IF(ISERROR(F25/E25),0,F25/E25)</f>
        <v>0.76595744680851063</v>
      </c>
      <c r="H25" s="872"/>
      <c r="I25" s="872"/>
      <c r="J25" s="872"/>
      <c r="K25" s="872"/>
      <c r="L25" s="875" t="s">
        <v>378</v>
      </c>
      <c r="M25" s="875"/>
      <c r="N25" s="875"/>
      <c r="O25" s="875"/>
      <c r="P25" s="875"/>
      <c r="Q25" s="875"/>
      <c r="S25" s="57"/>
    </row>
    <row r="26" spans="1:19" ht="175.75" customHeight="1" x14ac:dyDescent="0.35">
      <c r="A26" s="3"/>
      <c r="B26" s="881" t="str">
        <f>+'Introducción de datos'!B120</f>
        <v>TB O 4: Índice de éxito del tratamiento (casos de tuberculosis resistente a la rifampicina y/o tuberculosis multirresistente confirmados en laboratorio): Porcentaje de casos de tuberculosis resistente a la rifampicina y/o tuberculosis multirresistente tratados con éxito (curados y con tratamiento completo) entre todos los incluidos en el tratamiento contra la tuberculosis de segunda línea durante el año de evaluación</v>
      </c>
      <c r="C26" s="881"/>
      <c r="D26" s="881"/>
      <c r="E26" s="531">
        <f ca="1">OFFSET('Introducción de datos'!$G$115,5,RIGHT('Introducción de datos'!$C$16,LEN('Introducción de datos'!$C$16)-1),1,1)</f>
        <v>0.69</v>
      </c>
      <c r="F26" s="531">
        <f ca="1">OFFSET('Introducción de datos'!$G$115,6,RIGHT('Introducción de datos'!$C$16,LEN('Introducción de datos'!$C$16)-1),1,1)</f>
        <v>0.75</v>
      </c>
      <c r="G26" s="872">
        <f t="shared" ca="1" si="0"/>
        <v>1.0869565217391306</v>
      </c>
      <c r="H26" s="872"/>
      <c r="I26" s="872"/>
      <c r="J26" s="872"/>
      <c r="K26" s="872"/>
      <c r="L26" s="875" t="s">
        <v>380</v>
      </c>
      <c r="M26" s="875"/>
      <c r="N26" s="875"/>
      <c r="O26" s="875"/>
      <c r="P26" s="875"/>
      <c r="Q26" s="875"/>
      <c r="S26" s="57"/>
    </row>
    <row r="27" spans="1:19" ht="100.5" customHeight="1" x14ac:dyDescent="0.35">
      <c r="A27" s="3"/>
      <c r="B27" s="871" t="str">
        <f>+'Introducción de datos'!B122</f>
        <v>TB-O5: Cobertura del tratamiento contra la tuberculosis: Porcentaje de casos nuevos y recaídas tratados que fueron notificados y tratados; entre el número estimado de casos de tuberculosis identificados en el mismo año (todas las formas de tuberculosis confirmadas bacteriológicamente y clínicamente diagnosticadas).</v>
      </c>
      <c r="C27" s="871"/>
      <c r="D27" s="871"/>
      <c r="E27" s="534">
        <f ca="1">OFFSET('Introducción de datos'!$G$115,7,RIGHT('Introducción de datos'!$C$16,LEN('Introducción de datos'!$C$16)-1),1,1)</f>
        <v>0.88</v>
      </c>
      <c r="F27" s="705">
        <f ca="1">OFFSET('Introducción de datos'!$G$115,8,RIGHT('Introducción de datos'!$C$16,LEN('Introducción de datos'!$C$16)-1),1,1)</f>
        <v>0.86</v>
      </c>
      <c r="G27" s="872">
        <f t="shared" ca="1" si="0"/>
        <v>0.97727272727272729</v>
      </c>
      <c r="H27" s="872"/>
      <c r="I27" s="872"/>
      <c r="J27" s="872"/>
      <c r="K27" s="872"/>
      <c r="L27" s="877" t="s">
        <v>381</v>
      </c>
      <c r="M27" s="878"/>
      <c r="N27" s="878"/>
      <c r="O27" s="878"/>
      <c r="P27" s="878"/>
      <c r="Q27" s="879"/>
      <c r="S27" s="57"/>
    </row>
    <row r="28" spans="1:19" ht="76.75" customHeight="1" x14ac:dyDescent="0.35">
      <c r="A28" s="3"/>
      <c r="B28" s="871" t="str">
        <f>+'Introducción de datos'!B124</f>
        <v xml:space="preserve">TBI – 3 Tasa de mortalidad de la tuberculosis por cada 100.000 habitantes      </v>
      </c>
      <c r="C28" s="871"/>
      <c r="D28" s="871"/>
      <c r="E28" s="532">
        <f ca="1">OFFSET('Introducción de datos'!$G$115,9,RIGHT('Introducción de datos'!$C$16,LEN('Introducción de datos'!$C$16)-1),1,1)</f>
        <v>3.8</v>
      </c>
      <c r="F28" s="533">
        <f ca="1">OFFSET('Introducción de datos'!$G$115,10,RIGHT('Introducción de datos'!$C$16,LEN('Introducción de datos'!$C$16)-1),1,1)</f>
        <v>4</v>
      </c>
      <c r="G28" s="876">
        <f t="shared" ca="1" si="0"/>
        <v>1.0526315789473684</v>
      </c>
      <c r="H28" s="876"/>
      <c r="I28" s="876"/>
      <c r="J28" s="876"/>
      <c r="K28" s="876"/>
      <c r="L28" s="875" t="s">
        <v>379</v>
      </c>
      <c r="M28" s="875"/>
      <c r="N28" s="875"/>
      <c r="O28" s="875"/>
      <c r="P28" s="875"/>
      <c r="Q28" s="875"/>
      <c r="S28" s="57"/>
    </row>
    <row r="29" spans="1:19" ht="208.4" customHeight="1" x14ac:dyDescent="0.35">
      <c r="A29" s="3"/>
      <c r="B29" s="871" t="str">
        <f>+'Introducción de datos'!B126</f>
        <v>TCP 2: Porcentaje de casos de TB en todas las formas (confirmado bacteriológicamente  más clínicamente diagnosticado, nuevos y recaídas) tratados exitosamente (curados más con tratamiento completado) entre  todos los casos de TB registrados para tratamiento durante un período especificado.</v>
      </c>
      <c r="C29" s="871"/>
      <c r="D29" s="871"/>
      <c r="E29" s="534">
        <f ca="1">OFFSET('Introducción de datos'!$G$115,11,RIGHT('Introducción de datos'!$C$16,LEN('Introducción de datos'!$C$16)-1),1,1)</f>
        <v>0.8</v>
      </c>
      <c r="F29" s="535">
        <f ca="1">OFFSET('Introducción de datos'!$G$115,12,RIGHT('Introducción de datos'!$C$16,LEN('Introducción de datos'!$C$16)-1),1,1)</f>
        <v>0.70799999999999996</v>
      </c>
      <c r="G29" s="872">
        <f t="shared" ca="1" si="0"/>
        <v>0.8849999999999999</v>
      </c>
      <c r="H29" s="872"/>
      <c r="I29" s="872"/>
      <c r="J29" s="872"/>
      <c r="K29" s="872"/>
      <c r="L29" s="875" t="s">
        <v>383</v>
      </c>
      <c r="M29" s="875"/>
      <c r="N29" s="875"/>
      <c r="O29" s="875"/>
      <c r="P29" s="875"/>
      <c r="Q29" s="875"/>
      <c r="S29" s="57"/>
    </row>
    <row r="30" spans="1:19" ht="311.5" customHeight="1" x14ac:dyDescent="0.35">
      <c r="A30" s="3"/>
      <c r="B30" s="871" t="str">
        <f>+'Introducción de datos'!B128</f>
        <v xml:space="preserve">MDR-TB 2: Número de casos de tuberculosis farmacorresistente confirmados bacteriológicamente (tuberculosis resistente a la rifampicina y/o tuberculosis multirresistente) notificados.         </v>
      </c>
      <c r="C30" s="871"/>
      <c r="D30" s="871"/>
      <c r="E30" s="660">
        <f ca="1">OFFSET('Introducción de datos'!$G$115,13,RIGHT('Introducción de datos'!$C$16,LEN('Introducción de datos'!$C$16)-1),1,1)</f>
        <v>47</v>
      </c>
      <c r="F30" s="530">
        <f ca="1">OFFSET('Introducción de datos'!$G$115,14,RIGHT('Introducción de datos'!$C$16,LEN('Introducción de datos'!$C$16)-1),1,1)</f>
        <v>14</v>
      </c>
      <c r="G30" s="872">
        <f t="shared" ca="1" si="0"/>
        <v>0.2978723404255319</v>
      </c>
      <c r="H30" s="872"/>
      <c r="I30" s="872"/>
      <c r="J30" s="872"/>
      <c r="K30" s="872"/>
      <c r="L30" s="875" t="s">
        <v>384</v>
      </c>
      <c r="M30" s="875"/>
      <c r="N30" s="875"/>
      <c r="O30" s="875"/>
      <c r="P30" s="875"/>
      <c r="Q30" s="875"/>
      <c r="S30" s="57"/>
    </row>
    <row r="31" spans="1:19" ht="98.5" customHeight="1" x14ac:dyDescent="0.35">
      <c r="A31" s="3"/>
      <c r="B31" s="871" t="str">
        <f>+'Introducción de datos'!B130</f>
        <v>MDR-TB 3: Número de casos de tuberculosis farmacorresistente (tuberculosis resistente a la rifampicina y/o tuberculosis multirresistente) que han comenzado un tratamiento de segunda línea.</v>
      </c>
      <c r="C31" s="871"/>
      <c r="D31" s="871"/>
      <c r="E31" s="537">
        <f ca="1">OFFSET('Introducción de datos'!$G$115,15,RIGHT('Introducción de datos'!$C$16,LEN('Introducción de datos'!$C$16)-1),1,1)</f>
        <v>14</v>
      </c>
      <c r="F31" s="537">
        <f ca="1">OFFSET('Introducción de datos'!$G$115,16,RIGHT('Introducción de datos'!$C$16,LEN('Introducción de datos'!$C$16)-1),1,1)</f>
        <v>14</v>
      </c>
      <c r="G31" s="872">
        <f t="shared" ca="1" si="0"/>
        <v>1</v>
      </c>
      <c r="H31" s="872"/>
      <c r="I31" s="872"/>
      <c r="J31" s="872"/>
      <c r="K31" s="872"/>
      <c r="L31" s="875" t="s">
        <v>385</v>
      </c>
      <c r="M31" s="875"/>
      <c r="N31" s="875"/>
      <c r="O31" s="875"/>
      <c r="P31" s="875"/>
      <c r="Q31" s="875"/>
      <c r="S31" s="57"/>
    </row>
    <row r="32" spans="1:19" ht="82.4" customHeight="1" x14ac:dyDescent="0.35">
      <c r="A32" s="3"/>
      <c r="B32" s="871" t="str">
        <f>+'Introducción de datos'!B132</f>
        <v>TB/HIV - 6: Porcentaje de casos de TB nuevos y recaídas VIH+ en TARV</v>
      </c>
      <c r="C32" s="871"/>
      <c r="D32" s="871"/>
      <c r="E32" s="535">
        <f ca="1">OFFSET('Introducción de datos'!$G$115,17,RIGHT('Introducción de datos'!$C$16,LEN('Introducción de datos'!$C$16)-1),1,1)</f>
        <v>0.8</v>
      </c>
      <c r="F32" s="706">
        <f ca="1">OFFSET('Introducción de datos'!$G$115,18,RIGHT('Introducción de datos'!$C$16,LEN('Introducción de datos'!$C$16)-1),1,1)</f>
        <v>0.88400000000000001</v>
      </c>
      <c r="G32" s="872">
        <f t="shared" ca="1" si="0"/>
        <v>1.105</v>
      </c>
      <c r="H32" s="872"/>
      <c r="I32" s="872"/>
      <c r="J32" s="872"/>
      <c r="K32" s="872"/>
      <c r="L32" s="874" t="s">
        <v>386</v>
      </c>
      <c r="M32" s="874"/>
      <c r="N32" s="874"/>
      <c r="O32" s="874"/>
      <c r="P32" s="874"/>
      <c r="Q32" s="874"/>
      <c r="S32" s="57"/>
    </row>
    <row r="33" spans="1:19" ht="81" hidden="1" customHeight="1" x14ac:dyDescent="0.35">
      <c r="A33" s="3"/>
      <c r="B33" s="871"/>
      <c r="C33" s="871"/>
      <c r="D33" s="871"/>
      <c r="E33" s="535"/>
      <c r="F33" s="535"/>
      <c r="G33" s="872">
        <f>+IF(ISERROR(E33/F33),0,E33/F33)</f>
        <v>0</v>
      </c>
      <c r="H33" s="872"/>
      <c r="I33" s="872"/>
      <c r="J33" s="872"/>
      <c r="K33" s="872"/>
      <c r="L33" s="874"/>
      <c r="M33" s="874"/>
      <c r="N33" s="874"/>
      <c r="O33" s="874"/>
      <c r="P33" s="874"/>
      <c r="Q33" s="874"/>
      <c r="S33" s="57"/>
    </row>
    <row r="34" spans="1:19" ht="93.75" hidden="1" customHeight="1" x14ac:dyDescent="0.35">
      <c r="A34" s="3"/>
      <c r="B34" s="871"/>
      <c r="C34" s="871"/>
      <c r="D34" s="871"/>
      <c r="E34" s="536"/>
      <c r="F34" s="536"/>
      <c r="G34" s="872">
        <f t="shared" si="0"/>
        <v>0</v>
      </c>
      <c r="H34" s="872"/>
      <c r="I34" s="872"/>
      <c r="J34" s="872"/>
      <c r="K34" s="872"/>
      <c r="L34" s="874"/>
      <c r="M34" s="874"/>
      <c r="N34" s="874"/>
      <c r="O34" s="874"/>
      <c r="P34" s="874"/>
      <c r="Q34" s="874"/>
      <c r="S34" s="57"/>
    </row>
    <row r="35" spans="1:19" ht="87" hidden="1" customHeight="1" x14ac:dyDescent="0.35">
      <c r="A35" s="3"/>
      <c r="B35" s="871"/>
      <c r="C35" s="871"/>
      <c r="D35" s="871"/>
      <c r="E35" s="535"/>
      <c r="F35" s="536"/>
      <c r="G35" s="872">
        <f t="shared" si="0"/>
        <v>0</v>
      </c>
      <c r="H35" s="872"/>
      <c r="I35" s="872"/>
      <c r="J35" s="872"/>
      <c r="K35" s="872"/>
      <c r="L35" s="874"/>
      <c r="M35" s="874"/>
      <c r="N35" s="874"/>
      <c r="O35" s="874"/>
      <c r="P35" s="874"/>
      <c r="Q35" s="874"/>
      <c r="S35" s="57"/>
    </row>
    <row r="36" spans="1:19" ht="103.5" hidden="1" customHeight="1" x14ac:dyDescent="0.35">
      <c r="A36" s="3"/>
      <c r="B36" s="871"/>
      <c r="C36" s="871"/>
      <c r="D36" s="871"/>
      <c r="E36" s="535"/>
      <c r="F36" s="530"/>
      <c r="G36" s="872">
        <f t="shared" si="0"/>
        <v>0</v>
      </c>
      <c r="H36" s="872"/>
      <c r="I36" s="872"/>
      <c r="J36" s="872"/>
      <c r="K36" s="872"/>
      <c r="L36" s="874"/>
      <c r="M36" s="874"/>
      <c r="N36" s="874"/>
      <c r="O36" s="874"/>
      <c r="P36" s="874"/>
      <c r="Q36" s="874"/>
      <c r="S36" s="57"/>
    </row>
    <row r="37" spans="1:19" ht="76.5" hidden="1" customHeight="1" x14ac:dyDescent="0.35">
      <c r="B37" s="871"/>
      <c r="C37" s="871"/>
      <c r="D37" s="871"/>
      <c r="E37" s="530"/>
      <c r="F37" s="530"/>
      <c r="G37" s="872">
        <f t="shared" ref="G37" si="1">+IF(ISERROR(F37/E37),0,F37/E37)</f>
        <v>0</v>
      </c>
      <c r="H37" s="872"/>
      <c r="I37" s="872"/>
      <c r="J37" s="872"/>
      <c r="K37" s="872"/>
      <c r="L37" s="874"/>
      <c r="M37" s="874"/>
      <c r="N37" s="874"/>
      <c r="O37" s="874"/>
      <c r="P37" s="874"/>
      <c r="Q37" s="874"/>
    </row>
    <row r="38" spans="1:19" ht="130.5" hidden="1" customHeight="1" x14ac:dyDescent="0.35">
      <c r="B38" s="871"/>
      <c r="C38" s="871"/>
      <c r="D38" s="871"/>
      <c r="E38" s="530"/>
      <c r="F38" s="530"/>
      <c r="G38" s="872">
        <f t="shared" ref="G38" si="2">+IF(ISERROR(F38/E38),0,F38/E38)</f>
        <v>0</v>
      </c>
      <c r="H38" s="872"/>
      <c r="I38" s="872"/>
      <c r="J38" s="872"/>
      <c r="K38" s="872"/>
      <c r="L38" s="874"/>
      <c r="M38" s="874"/>
      <c r="N38" s="874"/>
      <c r="O38" s="874"/>
      <c r="P38" s="874"/>
      <c r="Q38" s="874"/>
    </row>
    <row r="39" spans="1:19" ht="66" hidden="1" customHeight="1" x14ac:dyDescent="0.35">
      <c r="B39" s="871"/>
      <c r="C39" s="871"/>
      <c r="D39" s="871"/>
      <c r="E39" s="537"/>
      <c r="F39" s="537"/>
      <c r="G39" s="872">
        <f t="shared" ref="G39:G48" si="3">+IF(ISERROR(F39/E39),0,F39/E39)</f>
        <v>0</v>
      </c>
      <c r="H39" s="872"/>
      <c r="I39" s="872"/>
      <c r="J39" s="872"/>
      <c r="K39" s="872"/>
      <c r="L39" s="874"/>
      <c r="M39" s="874"/>
      <c r="N39" s="874"/>
      <c r="O39" s="874"/>
      <c r="P39" s="874"/>
      <c r="Q39" s="874"/>
    </row>
    <row r="40" spans="1:19" ht="54.75" hidden="1" customHeight="1" x14ac:dyDescent="0.35">
      <c r="B40" s="871"/>
      <c r="C40" s="871"/>
      <c r="D40" s="871"/>
      <c r="E40" s="538"/>
      <c r="F40" s="538"/>
      <c r="G40" s="872">
        <f>+IF(ISERROR(E40/F40),0,E40/F40)</f>
        <v>0</v>
      </c>
      <c r="H40" s="872"/>
      <c r="I40" s="872"/>
      <c r="J40" s="872"/>
      <c r="K40" s="872"/>
      <c r="L40" s="874"/>
      <c r="M40" s="874"/>
      <c r="N40" s="874"/>
      <c r="O40" s="874"/>
      <c r="P40" s="874"/>
      <c r="Q40" s="874"/>
    </row>
    <row r="41" spans="1:19" ht="52.5" hidden="1" customHeight="1" x14ac:dyDescent="0.35">
      <c r="B41" s="871"/>
      <c r="C41" s="871"/>
      <c r="D41" s="871"/>
      <c r="E41" s="535"/>
      <c r="F41" s="535"/>
      <c r="G41" s="872">
        <f t="shared" si="3"/>
        <v>0</v>
      </c>
      <c r="H41" s="872"/>
      <c r="I41" s="872"/>
      <c r="J41" s="872"/>
      <c r="K41" s="872"/>
      <c r="L41" s="874"/>
      <c r="M41" s="874"/>
      <c r="N41" s="874"/>
      <c r="O41" s="874"/>
      <c r="P41" s="874"/>
      <c r="Q41" s="874"/>
    </row>
    <row r="42" spans="1:19" ht="43.5" hidden="1" customHeight="1" x14ac:dyDescent="0.35">
      <c r="B42" s="871"/>
      <c r="C42" s="871"/>
      <c r="D42" s="871"/>
      <c r="E42" s="530"/>
      <c r="F42" s="530"/>
      <c r="G42" s="872">
        <f t="shared" si="3"/>
        <v>0</v>
      </c>
      <c r="H42" s="872"/>
      <c r="I42" s="872"/>
      <c r="J42" s="872"/>
      <c r="K42" s="872"/>
      <c r="L42" s="874"/>
      <c r="M42" s="874"/>
      <c r="N42" s="874"/>
      <c r="O42" s="874"/>
      <c r="P42" s="874"/>
      <c r="Q42" s="874"/>
    </row>
    <row r="43" spans="1:19" ht="119.25" hidden="1" customHeight="1" x14ac:dyDescent="0.35">
      <c r="B43" s="871">
        <f>+'Introducción de datos'!B154</f>
        <v>0</v>
      </c>
      <c r="C43" s="871"/>
      <c r="D43" s="871"/>
      <c r="E43" s="530">
        <f ca="1">OFFSET('Introducción de datos'!$G$115,39,RIGHT('Introducción de datos'!$C$16,LEN('Introducción de datos'!$C$16)-1),1,1)</f>
        <v>0</v>
      </c>
      <c r="F43" s="530">
        <f ca="1">OFFSET('Introducción de datos'!$G$115,40,RIGHT('Introducción de datos'!$C$16,LEN('Introducción de datos'!$C$16)-1),1,1)</f>
        <v>0</v>
      </c>
      <c r="G43" s="872">
        <f t="shared" ca="1" si="3"/>
        <v>0</v>
      </c>
      <c r="H43" s="872"/>
      <c r="I43" s="872"/>
      <c r="J43" s="872"/>
      <c r="K43" s="872"/>
      <c r="L43" s="874"/>
      <c r="M43" s="874"/>
      <c r="N43" s="874"/>
      <c r="O43" s="874"/>
      <c r="P43" s="874"/>
      <c r="Q43" s="874"/>
    </row>
    <row r="44" spans="1:19" ht="126.75" hidden="1" customHeight="1" x14ac:dyDescent="0.35">
      <c r="B44" s="871">
        <f>+'Introducción de datos'!B156</f>
        <v>0</v>
      </c>
      <c r="C44" s="871"/>
      <c r="D44" s="871"/>
      <c r="E44" s="530">
        <f ca="1">OFFSET('Introducción de datos'!$G$115,41,RIGHT('Introducción de datos'!$C$16,LEN('Introducción de datos'!$C$16)-1),1,1)</f>
        <v>0</v>
      </c>
      <c r="F44" s="530">
        <f ca="1">OFFSET('Introducción de datos'!$G$115,42,RIGHT('Introducción de datos'!$C$16,LEN('Introducción de datos'!$C$16)-1),1,1)</f>
        <v>0</v>
      </c>
      <c r="G44" s="872">
        <f t="shared" ca="1" si="3"/>
        <v>0</v>
      </c>
      <c r="H44" s="872"/>
      <c r="I44" s="872"/>
      <c r="J44" s="872"/>
      <c r="K44" s="872"/>
      <c r="L44" s="874"/>
      <c r="M44" s="874"/>
      <c r="N44" s="874"/>
      <c r="O44" s="874"/>
      <c r="P44" s="874"/>
      <c r="Q44" s="874"/>
    </row>
    <row r="45" spans="1:19" ht="63" hidden="1" customHeight="1" x14ac:dyDescent="0.35">
      <c r="B45" s="871">
        <f>+'Introducción de datos'!B158</f>
        <v>0</v>
      </c>
      <c r="C45" s="871"/>
      <c r="D45" s="871"/>
      <c r="E45" s="530">
        <f ca="1">OFFSET('Introducción de datos'!$G$115,43,RIGHT('Introducción de datos'!$C$16,LEN('Introducción de datos'!$C$16)-1),1,1)</f>
        <v>0</v>
      </c>
      <c r="F45" s="530">
        <f ca="1">OFFSET('Introducción de datos'!$G$115,44,RIGHT('Introducción de datos'!$C$16,LEN('Introducción de datos'!$C$16)-1),1,1)</f>
        <v>0</v>
      </c>
      <c r="G45" s="872">
        <f t="shared" ca="1" si="3"/>
        <v>0</v>
      </c>
      <c r="H45" s="872"/>
      <c r="I45" s="872"/>
      <c r="J45" s="872"/>
      <c r="K45" s="872"/>
      <c r="L45" s="874"/>
      <c r="M45" s="874"/>
      <c r="N45" s="874"/>
      <c r="O45" s="874"/>
      <c r="P45" s="874"/>
      <c r="Q45" s="874"/>
    </row>
    <row r="46" spans="1:19" hidden="1" x14ac:dyDescent="0.35">
      <c r="B46" s="871">
        <f>+'Introducción de datos'!B160</f>
        <v>0</v>
      </c>
      <c r="C46" s="871"/>
      <c r="D46" s="871"/>
      <c r="E46" s="535">
        <f ca="1">OFFSET('Introducción de datos'!$G$115,45,RIGHT('Introducción de datos'!$C$16,LEN('Introducción de datos'!$C$16)-1),1,1)</f>
        <v>0</v>
      </c>
      <c r="F46" s="536">
        <f ca="1">OFFSET('Introducción de datos'!$G$115,46,RIGHT('Introducción de datos'!$C$16,LEN('Introducción de datos'!$C$16)-1),1,1)</f>
        <v>0</v>
      </c>
      <c r="G46" s="872">
        <f t="shared" ca="1" si="3"/>
        <v>0</v>
      </c>
      <c r="H46" s="872"/>
      <c r="I46" s="872"/>
      <c r="J46" s="872"/>
      <c r="K46" s="872"/>
      <c r="L46" s="874"/>
      <c r="M46" s="874"/>
      <c r="N46" s="874"/>
      <c r="O46" s="874"/>
      <c r="P46" s="874"/>
      <c r="Q46" s="874"/>
    </row>
    <row r="47" spans="1:19" hidden="1" x14ac:dyDescent="0.35">
      <c r="B47" s="871">
        <f>+'Introducción de datos'!B162</f>
        <v>0</v>
      </c>
      <c r="C47" s="871"/>
      <c r="D47" s="871"/>
      <c r="E47" s="530">
        <f ca="1">OFFSET('Introducción de datos'!$G$115,47,RIGHT('Introducción de datos'!$C$16,LEN('Introducción de datos'!$C$16)-1),1,1)</f>
        <v>0</v>
      </c>
      <c r="F47" s="530">
        <f ca="1">OFFSET('Introducción de datos'!$G$115,48,RIGHT('Introducción de datos'!$C$16,LEN('Introducción de datos'!$C$16)-1),1,1)</f>
        <v>0</v>
      </c>
      <c r="G47" s="872">
        <f t="shared" ca="1" si="3"/>
        <v>0</v>
      </c>
      <c r="H47" s="872"/>
      <c r="I47" s="872"/>
      <c r="J47" s="872"/>
      <c r="K47" s="872"/>
      <c r="L47" s="874"/>
      <c r="M47" s="874"/>
      <c r="N47" s="874"/>
      <c r="O47" s="874"/>
      <c r="P47" s="874"/>
      <c r="Q47" s="874"/>
    </row>
    <row r="48" spans="1:19" hidden="1" x14ac:dyDescent="0.35">
      <c r="B48" s="871">
        <f>+'Introducción de datos'!B147</f>
        <v>0</v>
      </c>
      <c r="C48" s="871"/>
      <c r="D48" s="871"/>
      <c r="E48" s="537">
        <f ca="1">OFFSET('Introducción de datos'!$G$115,15,RIGHT('Introducción de datos'!$C$16,LEN('Introducción de datos'!$C$16)-1),1,1)</f>
        <v>14</v>
      </c>
      <c r="F48" s="537">
        <f ca="1">OFFSET('Introducción de datos'!$G$115,16,RIGHT('Introducción de datos'!$C$16,LEN('Introducción de datos'!$C$16)-1),1,1)</f>
        <v>14</v>
      </c>
      <c r="G48" s="872">
        <f t="shared" ca="1" si="3"/>
        <v>1</v>
      </c>
      <c r="H48" s="872"/>
      <c r="I48" s="872"/>
      <c r="J48" s="872"/>
      <c r="K48" s="872"/>
      <c r="L48" s="873"/>
      <c r="M48" s="873"/>
      <c r="N48" s="873"/>
      <c r="O48" s="873"/>
      <c r="P48" s="873"/>
      <c r="Q48" s="873"/>
    </row>
    <row r="49" spans="2:17" x14ac:dyDescent="0.35">
      <c r="B49" s="345"/>
      <c r="C49" s="345"/>
      <c r="D49" s="345"/>
      <c r="E49" s="102"/>
      <c r="F49" s="102"/>
      <c r="G49" s="102"/>
      <c r="H49" s="102"/>
      <c r="I49" s="102"/>
      <c r="J49" s="102"/>
      <c r="K49" s="102"/>
      <c r="L49" s="102"/>
      <c r="M49" s="102"/>
      <c r="N49" s="102"/>
      <c r="O49" s="102"/>
      <c r="P49" s="102"/>
      <c r="Q49" s="102"/>
    </row>
    <row r="50" spans="2:17" x14ac:dyDescent="0.35">
      <c r="B50" s="345"/>
      <c r="C50" s="345"/>
      <c r="D50" s="345"/>
      <c r="E50" s="102"/>
      <c r="F50" s="102"/>
      <c r="G50" s="102"/>
      <c r="H50" s="102"/>
      <c r="I50" s="102"/>
      <c r="J50" s="102"/>
      <c r="K50" s="102"/>
      <c r="L50" s="102"/>
      <c r="M50" s="102"/>
      <c r="N50" s="102"/>
      <c r="O50" s="102"/>
      <c r="P50" s="102"/>
      <c r="Q50" s="102"/>
    </row>
    <row r="51" spans="2:17" ht="16.5" customHeight="1" x14ac:dyDescent="0.35">
      <c r="B51" s="345"/>
      <c r="C51" s="345"/>
      <c r="D51" s="345"/>
      <c r="E51" s="102"/>
      <c r="F51" s="102"/>
      <c r="G51" s="102"/>
      <c r="H51" s="102"/>
      <c r="I51" s="102"/>
      <c r="J51" s="102"/>
      <c r="K51" s="102"/>
      <c r="L51" s="102"/>
      <c r="M51" s="102"/>
      <c r="N51" s="102"/>
      <c r="O51" s="102"/>
      <c r="P51" s="102"/>
      <c r="Q51" s="102"/>
    </row>
    <row r="52" spans="2:17" ht="16.5" customHeight="1" x14ac:dyDescent="0.35">
      <c r="B52" s="345"/>
      <c r="C52" s="345"/>
      <c r="D52" s="345"/>
      <c r="E52" s="102"/>
      <c r="F52" s="102"/>
      <c r="G52" s="102"/>
      <c r="H52" s="102"/>
      <c r="I52" s="102"/>
      <c r="J52" s="102"/>
      <c r="K52" s="102"/>
      <c r="L52" s="102"/>
      <c r="M52" s="102"/>
      <c r="N52" s="102"/>
      <c r="O52" s="102"/>
      <c r="P52" s="102"/>
      <c r="Q52" s="102"/>
    </row>
    <row r="53" spans="2:17" ht="16.5" customHeight="1" x14ac:dyDescent="0.35">
      <c r="B53" s="345"/>
      <c r="C53" s="345"/>
      <c r="D53" s="345"/>
      <c r="E53" s="102"/>
      <c r="F53" s="102"/>
      <c r="G53" s="102"/>
      <c r="H53" s="102"/>
      <c r="I53" s="102"/>
      <c r="J53" s="102"/>
      <c r="K53" s="102"/>
      <c r="L53" s="102"/>
      <c r="M53" s="102"/>
      <c r="N53" s="102"/>
      <c r="O53" s="102"/>
      <c r="P53" s="102"/>
      <c r="Q53" s="102"/>
    </row>
    <row r="54" spans="2:17" x14ac:dyDescent="0.35">
      <c r="B54" s="345"/>
      <c r="C54" s="345"/>
      <c r="D54" s="345"/>
      <c r="E54" s="102"/>
      <c r="F54" s="102"/>
      <c r="G54" s="102"/>
      <c r="H54" s="102"/>
      <c r="I54" s="102"/>
      <c r="J54" s="102"/>
      <c r="K54" s="102"/>
      <c r="L54" s="102"/>
      <c r="M54" s="102"/>
      <c r="N54" s="102"/>
      <c r="O54" s="102"/>
      <c r="P54" s="102"/>
      <c r="Q54" s="102"/>
    </row>
    <row r="55" spans="2:17" x14ac:dyDescent="0.35">
      <c r="B55" s="345"/>
      <c r="C55" s="345"/>
      <c r="D55" s="345"/>
      <c r="E55" s="102"/>
      <c r="F55" s="102"/>
      <c r="G55" s="102"/>
      <c r="H55" s="102"/>
      <c r="I55" s="102"/>
      <c r="J55" s="102"/>
      <c r="K55" s="102"/>
      <c r="L55" s="102"/>
      <c r="M55" s="102"/>
      <c r="N55" s="102"/>
      <c r="O55" s="102"/>
      <c r="P55" s="102"/>
      <c r="Q55" s="102"/>
    </row>
    <row r="56" spans="2:17" x14ac:dyDescent="0.35">
      <c r="B56" s="345"/>
      <c r="C56" s="345"/>
      <c r="D56" s="345"/>
      <c r="E56" s="102"/>
      <c r="F56" s="102"/>
      <c r="G56" s="102"/>
      <c r="H56" s="102"/>
      <c r="I56" s="102"/>
      <c r="J56" s="102"/>
      <c r="K56" s="102"/>
      <c r="L56" s="102"/>
      <c r="M56" s="102"/>
      <c r="N56" s="102"/>
      <c r="O56" s="102"/>
      <c r="P56" s="102"/>
      <c r="Q56" s="102"/>
    </row>
    <row r="57" spans="2:17" x14ac:dyDescent="0.35">
      <c r="B57" s="345"/>
      <c r="C57" s="345"/>
      <c r="D57" s="345"/>
      <c r="E57" s="102"/>
      <c r="F57" s="102"/>
      <c r="G57" s="102"/>
      <c r="H57" s="102"/>
      <c r="I57" s="102"/>
      <c r="J57" s="102"/>
      <c r="K57" s="102"/>
      <c r="L57" s="102"/>
      <c r="M57" s="102"/>
      <c r="N57" s="102"/>
      <c r="O57" s="102"/>
      <c r="P57" s="102"/>
      <c r="Q57" s="102"/>
    </row>
    <row r="58" spans="2:17" x14ac:dyDescent="0.35">
      <c r="B58" s="345"/>
      <c r="C58" s="345"/>
      <c r="D58" s="345"/>
      <c r="E58" s="102"/>
      <c r="F58" s="102"/>
      <c r="G58" s="102"/>
      <c r="H58" s="102"/>
      <c r="I58" s="102"/>
      <c r="J58" s="102"/>
      <c r="K58" s="102"/>
      <c r="L58" s="102"/>
      <c r="M58" s="102"/>
      <c r="N58" s="102"/>
      <c r="O58" s="102"/>
      <c r="P58" s="102"/>
      <c r="Q58" s="102"/>
    </row>
    <row r="59" spans="2:17" x14ac:dyDescent="0.35">
      <c r="B59" s="345"/>
      <c r="C59" s="345"/>
      <c r="D59" s="345"/>
      <c r="E59" s="102"/>
      <c r="F59" s="102"/>
      <c r="G59" s="102"/>
      <c r="H59" s="102"/>
      <c r="I59" s="102"/>
      <c r="J59" s="102"/>
      <c r="K59" s="102"/>
      <c r="L59" s="102"/>
      <c r="M59" s="102"/>
      <c r="N59" s="102"/>
      <c r="O59" s="102"/>
      <c r="P59" s="102"/>
      <c r="Q59" s="102"/>
    </row>
    <row r="60" spans="2:17" x14ac:dyDescent="0.35">
      <c r="B60" s="345"/>
      <c r="C60" s="345"/>
      <c r="D60" s="345"/>
      <c r="E60" s="102"/>
      <c r="F60" s="102"/>
      <c r="G60" s="102"/>
      <c r="H60" s="102"/>
      <c r="I60" s="102"/>
      <c r="J60" s="102"/>
      <c r="K60" s="102"/>
      <c r="L60" s="102"/>
      <c r="M60" s="102"/>
      <c r="N60" s="102"/>
      <c r="O60" s="102"/>
      <c r="P60" s="102"/>
      <c r="Q60" s="102"/>
    </row>
    <row r="61" spans="2:17" x14ac:dyDescent="0.35">
      <c r="B61" s="345"/>
      <c r="C61" s="345"/>
      <c r="D61" s="345"/>
      <c r="E61" s="102"/>
      <c r="F61" s="102"/>
      <c r="G61" s="102"/>
      <c r="H61" s="102"/>
      <c r="I61" s="102"/>
      <c r="J61" s="102"/>
      <c r="K61" s="102"/>
      <c r="L61" s="102"/>
      <c r="M61" s="102"/>
      <c r="N61" s="102"/>
      <c r="O61" s="102"/>
      <c r="P61" s="102"/>
      <c r="Q61" s="102"/>
    </row>
    <row r="62" spans="2:17" x14ac:dyDescent="0.35">
      <c r="B62" s="345"/>
      <c r="C62" s="345"/>
      <c r="D62" s="345"/>
      <c r="E62" s="102"/>
      <c r="F62" s="102"/>
      <c r="G62" s="102"/>
      <c r="H62" s="102"/>
      <c r="I62" s="102"/>
      <c r="J62" s="102"/>
      <c r="K62" s="102"/>
      <c r="L62" s="102"/>
      <c r="M62" s="102"/>
      <c r="N62" s="102"/>
      <c r="O62" s="102"/>
      <c r="P62" s="102"/>
      <c r="Q62" s="102"/>
    </row>
    <row r="63" spans="2:17" x14ac:dyDescent="0.35">
      <c r="B63" s="345"/>
      <c r="C63" s="345"/>
      <c r="D63" s="345"/>
      <c r="E63" s="102"/>
      <c r="F63" s="102"/>
      <c r="G63" s="102"/>
      <c r="H63" s="102"/>
      <c r="I63" s="102"/>
      <c r="J63" s="102"/>
      <c r="K63" s="102"/>
      <c r="L63" s="102"/>
      <c r="M63" s="102"/>
      <c r="N63" s="102"/>
      <c r="O63" s="102"/>
      <c r="P63" s="102"/>
      <c r="Q63" s="102"/>
    </row>
    <row r="64" spans="2:17" x14ac:dyDescent="0.35">
      <c r="B64" s="345"/>
      <c r="C64" s="345"/>
      <c r="D64" s="345"/>
      <c r="E64" s="102"/>
      <c r="F64" s="102"/>
      <c r="G64" s="102"/>
      <c r="H64" s="102"/>
      <c r="I64" s="102"/>
      <c r="J64" s="102"/>
      <c r="K64" s="102"/>
      <c r="L64" s="102"/>
      <c r="M64" s="102"/>
      <c r="N64" s="102"/>
      <c r="O64" s="102"/>
      <c r="P64" s="102"/>
      <c r="Q64" s="102"/>
    </row>
    <row r="65" spans="2:17" x14ac:dyDescent="0.35">
      <c r="B65" s="345"/>
      <c r="C65" s="345"/>
      <c r="D65" s="345"/>
      <c r="E65" s="102"/>
      <c r="F65" s="102"/>
      <c r="G65" s="102"/>
      <c r="H65" s="102"/>
      <c r="I65" s="102"/>
      <c r="J65" s="102"/>
      <c r="K65" s="102"/>
      <c r="L65" s="102"/>
      <c r="M65" s="102"/>
      <c r="N65" s="102"/>
      <c r="O65" s="102"/>
      <c r="P65" s="102"/>
      <c r="Q65" s="102"/>
    </row>
    <row r="66" spans="2:17" x14ac:dyDescent="0.35">
      <c r="B66" s="345"/>
      <c r="C66" s="345"/>
      <c r="D66" s="345"/>
      <c r="E66" s="102"/>
      <c r="F66" s="102"/>
      <c r="G66" s="102"/>
      <c r="H66" s="102"/>
      <c r="I66" s="102"/>
      <c r="J66" s="102"/>
      <c r="K66" s="102"/>
      <c r="L66" s="102"/>
      <c r="M66" s="102"/>
      <c r="N66" s="102"/>
      <c r="O66" s="102"/>
      <c r="P66" s="102"/>
      <c r="Q66" s="102"/>
    </row>
    <row r="67" spans="2:17" x14ac:dyDescent="0.35">
      <c r="B67" s="345"/>
      <c r="C67" s="345"/>
      <c r="D67" s="345"/>
      <c r="E67" s="102"/>
      <c r="F67" s="102"/>
      <c r="G67" s="102"/>
      <c r="H67" s="102"/>
      <c r="I67" s="102"/>
      <c r="J67" s="102"/>
      <c r="K67" s="102"/>
      <c r="L67" s="102"/>
      <c r="M67" s="102"/>
      <c r="N67" s="102"/>
      <c r="O67" s="102"/>
      <c r="P67" s="102"/>
      <c r="Q67" s="102"/>
    </row>
    <row r="68" spans="2:17" x14ac:dyDescent="0.35">
      <c r="B68" s="345"/>
      <c r="C68" s="345"/>
      <c r="D68" s="345"/>
      <c r="E68" s="102"/>
      <c r="F68" s="102"/>
      <c r="G68" s="102"/>
      <c r="H68" s="102"/>
      <c r="I68" s="102"/>
      <c r="J68" s="102"/>
      <c r="K68" s="102"/>
      <c r="L68" s="102"/>
      <c r="M68" s="102"/>
      <c r="N68" s="102"/>
      <c r="O68" s="102"/>
      <c r="P68" s="102"/>
      <c r="Q68" s="102"/>
    </row>
    <row r="69" spans="2:17" x14ac:dyDescent="0.35">
      <c r="B69" s="345"/>
      <c r="C69" s="345"/>
      <c r="D69" s="345"/>
      <c r="E69" s="102"/>
      <c r="F69" s="102"/>
      <c r="G69" s="102"/>
      <c r="H69" s="102"/>
      <c r="I69" s="102"/>
      <c r="J69" s="102"/>
      <c r="K69" s="102"/>
      <c r="L69" s="102"/>
      <c r="M69" s="102"/>
      <c r="N69" s="102"/>
      <c r="O69" s="102"/>
      <c r="P69" s="102"/>
      <c r="Q69" s="102"/>
    </row>
    <row r="70" spans="2:17" x14ac:dyDescent="0.35">
      <c r="B70" s="345"/>
      <c r="C70" s="345"/>
      <c r="D70" s="345"/>
      <c r="E70" s="102"/>
      <c r="F70" s="102"/>
      <c r="G70" s="102"/>
      <c r="H70" s="102"/>
      <c r="I70" s="102"/>
      <c r="J70" s="102"/>
      <c r="K70" s="102"/>
      <c r="L70" s="102"/>
      <c r="M70" s="102"/>
      <c r="N70" s="102"/>
      <c r="O70" s="102"/>
      <c r="P70" s="102"/>
      <c r="Q70" s="102"/>
    </row>
    <row r="71" spans="2:17" x14ac:dyDescent="0.35">
      <c r="B71" s="345"/>
      <c r="C71" s="345"/>
      <c r="D71" s="345"/>
      <c r="E71" s="102"/>
      <c r="F71" s="102"/>
      <c r="G71" s="102"/>
      <c r="H71" s="102"/>
      <c r="I71" s="102"/>
      <c r="J71" s="102"/>
      <c r="K71" s="102"/>
      <c r="L71" s="102"/>
      <c r="M71" s="102"/>
      <c r="N71" s="102"/>
      <c r="O71" s="102"/>
      <c r="P71" s="102"/>
      <c r="Q71" s="102"/>
    </row>
    <row r="72" spans="2:17" x14ac:dyDescent="0.35">
      <c r="B72" s="345"/>
      <c r="C72" s="345"/>
      <c r="D72" s="345"/>
      <c r="E72" s="102"/>
      <c r="F72" s="102"/>
      <c r="G72" s="102"/>
      <c r="H72" s="102"/>
      <c r="I72" s="102"/>
      <c r="J72" s="102"/>
      <c r="K72" s="102"/>
      <c r="L72" s="102"/>
      <c r="M72" s="102"/>
      <c r="N72" s="102"/>
      <c r="O72" s="102"/>
      <c r="P72" s="102"/>
      <c r="Q72" s="102"/>
    </row>
    <row r="73" spans="2:17" x14ac:dyDescent="0.35">
      <c r="B73" s="345"/>
      <c r="C73" s="345"/>
      <c r="D73" s="345"/>
      <c r="E73" s="102"/>
      <c r="F73" s="102"/>
      <c r="G73" s="102"/>
      <c r="H73" s="102"/>
      <c r="I73" s="102"/>
      <c r="J73" s="102"/>
      <c r="K73" s="102"/>
      <c r="L73" s="102"/>
      <c r="M73" s="102"/>
      <c r="N73" s="102"/>
      <c r="O73" s="102"/>
      <c r="P73" s="102"/>
      <c r="Q73" s="102"/>
    </row>
    <row r="74" spans="2:17" x14ac:dyDescent="0.35">
      <c r="B74" s="345"/>
      <c r="C74" s="345"/>
      <c r="D74" s="345"/>
      <c r="E74" s="102"/>
      <c r="F74" s="102"/>
      <c r="G74" s="102"/>
      <c r="H74" s="102"/>
      <c r="I74" s="102"/>
      <c r="J74" s="102"/>
      <c r="K74" s="102"/>
      <c r="L74" s="102"/>
      <c r="M74" s="102"/>
      <c r="N74" s="102"/>
      <c r="O74" s="102"/>
      <c r="P74" s="102"/>
      <c r="Q74" s="102"/>
    </row>
    <row r="75" spans="2:17" x14ac:dyDescent="0.35">
      <c r="B75" s="345"/>
      <c r="C75" s="345"/>
      <c r="D75" s="345"/>
      <c r="E75" s="102"/>
      <c r="F75" s="102"/>
      <c r="G75" s="102"/>
      <c r="H75" s="102"/>
      <c r="I75" s="102"/>
      <c r="J75" s="102"/>
      <c r="K75" s="102"/>
      <c r="L75" s="102"/>
      <c r="M75" s="102"/>
      <c r="N75" s="102"/>
      <c r="O75" s="102"/>
      <c r="P75" s="102"/>
      <c r="Q75" s="102"/>
    </row>
    <row r="76" spans="2:17" x14ac:dyDescent="0.35">
      <c r="B76" s="345"/>
      <c r="C76" s="345"/>
      <c r="D76" s="345"/>
      <c r="E76" s="102"/>
      <c r="F76" s="102"/>
      <c r="G76" s="102"/>
      <c r="H76" s="102"/>
      <c r="I76" s="102"/>
      <c r="J76" s="102"/>
      <c r="K76" s="102"/>
      <c r="L76" s="102"/>
      <c r="M76" s="102"/>
      <c r="N76" s="102"/>
      <c r="O76" s="102"/>
      <c r="P76" s="102"/>
      <c r="Q76" s="102"/>
    </row>
    <row r="77" spans="2:17" x14ac:dyDescent="0.35">
      <c r="B77" s="345"/>
      <c r="C77" s="345"/>
      <c r="D77" s="345"/>
      <c r="E77" s="102"/>
      <c r="F77" s="102"/>
      <c r="G77" s="102"/>
      <c r="H77" s="102"/>
      <c r="I77" s="102"/>
      <c r="J77" s="102"/>
      <c r="K77" s="102"/>
      <c r="L77" s="102"/>
      <c r="M77" s="102"/>
      <c r="N77" s="102"/>
      <c r="O77" s="102"/>
      <c r="P77" s="102"/>
      <c r="Q77" s="102"/>
    </row>
    <row r="78" spans="2:17" x14ac:dyDescent="0.35">
      <c r="B78" s="345"/>
      <c r="C78" s="345"/>
      <c r="D78" s="345"/>
      <c r="E78" s="102"/>
      <c r="F78" s="102"/>
      <c r="G78" s="102"/>
      <c r="H78" s="102"/>
      <c r="I78" s="102"/>
      <c r="J78" s="102"/>
      <c r="K78" s="102"/>
      <c r="L78" s="102"/>
      <c r="M78" s="102"/>
      <c r="N78" s="102"/>
      <c r="O78" s="102"/>
      <c r="P78" s="102"/>
      <c r="Q78" s="102"/>
    </row>
    <row r="79" spans="2:17" x14ac:dyDescent="0.35">
      <c r="B79" s="345"/>
      <c r="C79" s="345"/>
      <c r="D79" s="345"/>
      <c r="E79" s="102"/>
      <c r="F79" s="102"/>
      <c r="G79" s="102"/>
      <c r="H79" s="102"/>
      <c r="I79" s="102"/>
      <c r="J79" s="102"/>
      <c r="K79" s="102"/>
      <c r="L79" s="102"/>
      <c r="M79" s="102"/>
      <c r="N79" s="102"/>
      <c r="O79" s="102"/>
      <c r="P79" s="102"/>
      <c r="Q79" s="102"/>
    </row>
    <row r="80" spans="2:17" x14ac:dyDescent="0.35">
      <c r="B80" s="345"/>
      <c r="C80" s="345"/>
      <c r="D80" s="345"/>
      <c r="E80" s="102"/>
      <c r="F80" s="102"/>
      <c r="G80" s="102"/>
      <c r="H80" s="102"/>
      <c r="I80" s="102"/>
      <c r="J80" s="102"/>
      <c r="K80" s="102"/>
      <c r="L80" s="102"/>
      <c r="M80" s="102"/>
      <c r="N80" s="102"/>
      <c r="O80" s="102"/>
      <c r="P80" s="102"/>
      <c r="Q80" s="102"/>
    </row>
    <row r="81" spans="2:17" x14ac:dyDescent="0.35">
      <c r="B81" s="345"/>
      <c r="C81" s="345"/>
      <c r="D81" s="345"/>
      <c r="E81" s="102"/>
      <c r="F81" s="102"/>
      <c r="G81" s="102"/>
      <c r="H81" s="102"/>
      <c r="I81" s="102"/>
      <c r="J81" s="102"/>
      <c r="K81" s="102"/>
      <c r="L81" s="102"/>
      <c r="M81" s="102"/>
      <c r="N81" s="102"/>
      <c r="O81" s="102"/>
      <c r="P81" s="102"/>
      <c r="Q81" s="102"/>
    </row>
    <row r="82" spans="2:17" x14ac:dyDescent="0.35">
      <c r="B82" s="345"/>
      <c r="C82" s="345"/>
      <c r="D82" s="345"/>
      <c r="E82" s="102"/>
      <c r="F82" s="102"/>
      <c r="G82" s="102"/>
      <c r="H82" s="102"/>
      <c r="I82" s="102"/>
      <c r="J82" s="102"/>
      <c r="K82" s="102"/>
      <c r="L82" s="102"/>
      <c r="M82" s="102"/>
      <c r="N82" s="102"/>
      <c r="O82" s="102"/>
      <c r="P82" s="102"/>
      <c r="Q82" s="102"/>
    </row>
    <row r="83" spans="2:17" x14ac:dyDescent="0.35">
      <c r="B83" s="345"/>
      <c r="C83" s="345"/>
      <c r="D83" s="345"/>
      <c r="E83" s="102"/>
      <c r="F83" s="102"/>
      <c r="G83" s="102"/>
      <c r="H83" s="102"/>
      <c r="I83" s="102"/>
      <c r="J83" s="102"/>
      <c r="K83" s="102"/>
      <c r="L83" s="102"/>
      <c r="M83" s="102"/>
      <c r="N83" s="102"/>
      <c r="O83" s="102"/>
      <c r="P83" s="102"/>
      <c r="Q83" s="102"/>
    </row>
    <row r="84" spans="2:17" x14ac:dyDescent="0.35">
      <c r="B84" s="345"/>
      <c r="C84" s="345"/>
      <c r="D84" s="345"/>
      <c r="E84" s="102"/>
      <c r="F84" s="102"/>
      <c r="G84" s="102"/>
      <c r="H84" s="102"/>
      <c r="I84" s="102"/>
      <c r="J84" s="102"/>
      <c r="K84" s="102"/>
      <c r="L84" s="102"/>
      <c r="M84" s="102"/>
      <c r="N84" s="102"/>
      <c r="O84" s="102"/>
      <c r="P84" s="102"/>
      <c r="Q84" s="102"/>
    </row>
    <row r="85" spans="2:17" x14ac:dyDescent="0.35">
      <c r="B85" s="345"/>
      <c r="C85" s="345"/>
      <c r="D85" s="345"/>
      <c r="E85" s="102"/>
      <c r="F85" s="102"/>
      <c r="G85" s="102"/>
      <c r="H85" s="102"/>
      <c r="I85" s="102"/>
      <c r="J85" s="102"/>
      <c r="K85" s="102"/>
      <c r="L85" s="102"/>
      <c r="M85" s="102"/>
      <c r="N85" s="102"/>
      <c r="O85" s="102"/>
      <c r="P85" s="102"/>
      <c r="Q85" s="102"/>
    </row>
    <row r="86" spans="2:17" x14ac:dyDescent="0.35">
      <c r="B86" s="345"/>
      <c r="C86" s="345"/>
      <c r="D86" s="345"/>
      <c r="E86" s="102"/>
      <c r="F86" s="102"/>
      <c r="G86" s="102"/>
      <c r="H86" s="102"/>
      <c r="I86" s="102"/>
      <c r="J86" s="102"/>
      <c r="K86" s="102"/>
      <c r="L86" s="102"/>
      <c r="M86" s="102"/>
      <c r="N86" s="102"/>
      <c r="O86" s="102"/>
      <c r="P86" s="102"/>
      <c r="Q86" s="102"/>
    </row>
    <row r="87" spans="2:17" x14ac:dyDescent="0.35">
      <c r="B87" s="345"/>
      <c r="C87" s="345"/>
      <c r="D87" s="345"/>
      <c r="E87" s="102"/>
      <c r="F87" s="102"/>
      <c r="G87" s="102"/>
      <c r="H87" s="102"/>
      <c r="I87" s="102"/>
      <c r="J87" s="102"/>
      <c r="K87" s="102"/>
      <c r="L87" s="102"/>
      <c r="M87" s="102"/>
      <c r="N87" s="102"/>
      <c r="O87" s="102"/>
      <c r="P87" s="102"/>
      <c r="Q87" s="102"/>
    </row>
    <row r="88" spans="2:17" x14ac:dyDescent="0.35">
      <c r="B88" s="345"/>
      <c r="C88" s="345"/>
      <c r="D88" s="345"/>
      <c r="E88" s="102"/>
      <c r="F88" s="102"/>
      <c r="G88" s="102"/>
      <c r="H88" s="102"/>
      <c r="I88" s="102"/>
      <c r="J88" s="102"/>
      <c r="K88" s="102"/>
      <c r="L88" s="102"/>
      <c r="M88" s="102"/>
      <c r="N88" s="102"/>
      <c r="O88" s="102"/>
      <c r="P88" s="102"/>
      <c r="Q88" s="102"/>
    </row>
    <row r="89" spans="2:17" x14ac:dyDescent="0.35">
      <c r="B89" s="345"/>
      <c r="C89" s="345"/>
      <c r="D89" s="345"/>
      <c r="E89" s="102"/>
      <c r="F89" s="102"/>
      <c r="G89" s="102"/>
      <c r="H89" s="102"/>
      <c r="I89" s="102"/>
      <c r="J89" s="102"/>
      <c r="K89" s="102"/>
      <c r="L89" s="102"/>
      <c r="M89" s="102"/>
      <c r="N89" s="102"/>
      <c r="O89" s="102"/>
      <c r="P89" s="102"/>
      <c r="Q89" s="102"/>
    </row>
    <row r="90" spans="2:17" x14ac:dyDescent="0.35">
      <c r="B90" s="345"/>
      <c r="C90" s="345"/>
      <c r="D90" s="345"/>
      <c r="E90" s="102"/>
      <c r="F90" s="102"/>
      <c r="G90" s="102"/>
      <c r="H90" s="102"/>
      <c r="I90" s="102"/>
      <c r="J90" s="102"/>
      <c r="K90" s="102"/>
      <c r="L90" s="102"/>
      <c r="M90" s="102"/>
      <c r="N90" s="102"/>
      <c r="O90" s="102"/>
      <c r="P90" s="102"/>
      <c r="Q90" s="102"/>
    </row>
    <row r="91" spans="2:17" x14ac:dyDescent="0.35">
      <c r="B91" s="345"/>
      <c r="C91" s="345"/>
      <c r="D91" s="345"/>
      <c r="E91" s="102"/>
      <c r="F91" s="102"/>
      <c r="G91" s="102"/>
      <c r="H91" s="102"/>
      <c r="I91" s="102"/>
      <c r="J91" s="102"/>
      <c r="K91" s="102"/>
      <c r="L91" s="102"/>
      <c r="M91" s="102"/>
      <c r="N91" s="102"/>
      <c r="O91" s="102"/>
      <c r="P91" s="102"/>
      <c r="Q91" s="102"/>
    </row>
    <row r="92" spans="2:17" x14ac:dyDescent="0.35">
      <c r="B92" s="345"/>
      <c r="C92" s="345"/>
      <c r="D92" s="345"/>
      <c r="E92" s="102"/>
      <c r="F92" s="102"/>
      <c r="G92" s="102"/>
      <c r="H92" s="102"/>
      <c r="I92" s="102"/>
      <c r="J92" s="102"/>
      <c r="K92" s="102"/>
      <c r="L92" s="102"/>
      <c r="M92" s="102"/>
      <c r="N92" s="102"/>
      <c r="O92" s="102"/>
      <c r="P92" s="102"/>
      <c r="Q92" s="102"/>
    </row>
    <row r="93" spans="2:17" x14ac:dyDescent="0.35">
      <c r="B93" s="345"/>
      <c r="C93" s="345"/>
      <c r="D93" s="345"/>
      <c r="E93" s="102"/>
      <c r="F93" s="102"/>
      <c r="G93" s="102"/>
      <c r="H93" s="102"/>
      <c r="I93" s="102"/>
      <c r="J93" s="102"/>
      <c r="K93" s="102"/>
      <c r="L93" s="102"/>
      <c r="M93" s="102"/>
      <c r="N93" s="102"/>
      <c r="O93" s="102"/>
      <c r="P93" s="102"/>
      <c r="Q93" s="102"/>
    </row>
    <row r="94" spans="2:17" x14ac:dyDescent="0.35">
      <c r="B94" s="345"/>
      <c r="C94" s="345"/>
      <c r="D94" s="345"/>
      <c r="E94" s="102"/>
      <c r="F94" s="102"/>
      <c r="G94" s="102"/>
      <c r="H94" s="102"/>
      <c r="I94" s="102"/>
      <c r="J94" s="102"/>
      <c r="K94" s="102"/>
      <c r="L94" s="102"/>
      <c r="M94" s="102"/>
      <c r="N94" s="102"/>
      <c r="O94" s="102"/>
      <c r="P94" s="102"/>
      <c r="Q94" s="102"/>
    </row>
    <row r="95" spans="2:17" x14ac:dyDescent="0.35">
      <c r="B95" s="345"/>
      <c r="C95" s="345"/>
      <c r="D95" s="345"/>
      <c r="E95" s="102"/>
      <c r="F95" s="102"/>
      <c r="G95" s="102"/>
      <c r="H95" s="102"/>
      <c r="I95" s="102"/>
      <c r="J95" s="102"/>
      <c r="K95" s="102"/>
      <c r="L95" s="102"/>
      <c r="M95" s="102"/>
      <c r="N95" s="102"/>
      <c r="O95" s="102"/>
      <c r="P95" s="102"/>
      <c r="Q95" s="102"/>
    </row>
    <row r="96" spans="2:17" x14ac:dyDescent="0.35">
      <c r="B96" s="345"/>
      <c r="C96" s="345"/>
      <c r="D96" s="345"/>
      <c r="E96" s="102"/>
      <c r="F96" s="102"/>
      <c r="G96" s="102"/>
      <c r="H96" s="102"/>
      <c r="I96" s="102"/>
      <c r="J96" s="102"/>
      <c r="K96" s="102"/>
      <c r="L96" s="102"/>
      <c r="M96" s="102"/>
      <c r="N96" s="102"/>
      <c r="O96" s="102"/>
      <c r="P96" s="102"/>
      <c r="Q96" s="102"/>
    </row>
    <row r="97" spans="2:17" x14ac:dyDescent="0.35">
      <c r="B97" s="345"/>
      <c r="C97" s="345"/>
      <c r="D97" s="345"/>
      <c r="E97" s="102"/>
      <c r="F97" s="102"/>
      <c r="G97" s="102"/>
      <c r="H97" s="102"/>
      <c r="I97" s="102"/>
      <c r="J97" s="102"/>
      <c r="K97" s="102"/>
      <c r="L97" s="102"/>
      <c r="M97" s="102"/>
      <c r="N97" s="102"/>
      <c r="O97" s="102"/>
      <c r="P97" s="102"/>
      <c r="Q97" s="102"/>
    </row>
    <row r="98" spans="2:17" x14ac:dyDescent="0.35">
      <c r="B98" s="345"/>
      <c r="C98" s="345"/>
      <c r="D98" s="345"/>
      <c r="E98" s="102"/>
      <c r="F98" s="102"/>
      <c r="G98" s="102"/>
      <c r="H98" s="102"/>
      <c r="I98" s="102"/>
      <c r="J98" s="102"/>
      <c r="K98" s="102"/>
      <c r="L98" s="102"/>
      <c r="M98" s="102"/>
      <c r="N98" s="102"/>
      <c r="O98" s="102"/>
      <c r="P98" s="102"/>
      <c r="Q98" s="102"/>
    </row>
    <row r="99" spans="2:17" x14ac:dyDescent="0.35">
      <c r="B99" s="345"/>
      <c r="C99" s="345"/>
      <c r="D99" s="345"/>
      <c r="E99" s="102"/>
      <c r="F99" s="102"/>
      <c r="G99" s="102"/>
      <c r="H99" s="102"/>
      <c r="I99" s="102"/>
      <c r="J99" s="102"/>
      <c r="K99" s="102"/>
      <c r="L99" s="102"/>
      <c r="M99" s="102"/>
      <c r="N99" s="102"/>
      <c r="O99" s="102"/>
      <c r="P99" s="102"/>
      <c r="Q99" s="102"/>
    </row>
    <row r="100" spans="2:17" x14ac:dyDescent="0.35">
      <c r="B100" s="345"/>
      <c r="C100" s="345"/>
      <c r="D100" s="345"/>
      <c r="E100" s="102"/>
      <c r="F100" s="102"/>
      <c r="G100" s="102"/>
      <c r="H100" s="102"/>
      <c r="I100" s="102"/>
      <c r="J100" s="102"/>
      <c r="K100" s="102"/>
      <c r="L100" s="102"/>
      <c r="M100" s="102"/>
      <c r="N100" s="102"/>
      <c r="O100" s="102"/>
      <c r="P100" s="102"/>
      <c r="Q100" s="102"/>
    </row>
    <row r="101" spans="2:17" x14ac:dyDescent="0.35">
      <c r="B101" s="345"/>
      <c r="C101" s="345"/>
      <c r="D101" s="345"/>
      <c r="E101" s="102"/>
      <c r="F101" s="102"/>
      <c r="G101" s="102"/>
      <c r="H101" s="102"/>
      <c r="I101" s="102"/>
      <c r="J101" s="102"/>
      <c r="K101" s="102"/>
      <c r="L101" s="102"/>
      <c r="M101" s="102"/>
      <c r="N101" s="102"/>
      <c r="O101" s="102"/>
      <c r="P101" s="102"/>
      <c r="Q101" s="102"/>
    </row>
    <row r="102" spans="2:17" x14ac:dyDescent="0.35">
      <c r="B102" s="345"/>
      <c r="C102" s="345"/>
      <c r="D102" s="345"/>
      <c r="E102" s="102"/>
      <c r="F102" s="102"/>
      <c r="G102" s="102"/>
      <c r="H102" s="102"/>
      <c r="I102" s="102"/>
      <c r="J102" s="102"/>
      <c r="K102" s="102"/>
      <c r="L102" s="102"/>
      <c r="M102" s="102"/>
      <c r="N102" s="102"/>
      <c r="O102" s="102"/>
      <c r="P102" s="102"/>
      <c r="Q102" s="102"/>
    </row>
    <row r="103" spans="2:17" x14ac:dyDescent="0.35">
      <c r="B103" s="345"/>
      <c r="C103" s="345"/>
      <c r="D103" s="345"/>
      <c r="E103" s="102"/>
      <c r="F103" s="102"/>
      <c r="G103" s="102"/>
      <c r="H103" s="102"/>
      <c r="I103" s="102"/>
      <c r="J103" s="102"/>
      <c r="K103" s="102"/>
      <c r="L103" s="102"/>
      <c r="M103" s="102"/>
      <c r="N103" s="102"/>
      <c r="O103" s="102"/>
      <c r="P103" s="102"/>
      <c r="Q103" s="102"/>
    </row>
    <row r="104" spans="2:17" x14ac:dyDescent="0.35">
      <c r="B104" s="345"/>
      <c r="C104" s="345"/>
      <c r="D104" s="345"/>
      <c r="E104" s="102"/>
      <c r="F104" s="102"/>
      <c r="G104" s="102"/>
      <c r="H104" s="102"/>
      <c r="I104" s="102"/>
      <c r="J104" s="102"/>
      <c r="K104" s="102"/>
      <c r="L104" s="102"/>
      <c r="M104" s="102"/>
      <c r="N104" s="102"/>
      <c r="O104" s="102"/>
      <c r="P104" s="102"/>
      <c r="Q104" s="102"/>
    </row>
    <row r="105" spans="2:17" x14ac:dyDescent="0.35">
      <c r="B105" s="345"/>
      <c r="C105" s="345"/>
      <c r="D105" s="345"/>
      <c r="E105" s="102"/>
      <c r="F105" s="102"/>
      <c r="G105" s="102"/>
      <c r="H105" s="102"/>
      <c r="I105" s="102"/>
      <c r="J105" s="102"/>
      <c r="K105" s="102"/>
      <c r="L105" s="102"/>
      <c r="M105" s="102"/>
      <c r="N105" s="102"/>
      <c r="O105" s="102"/>
      <c r="P105" s="102"/>
      <c r="Q105" s="102"/>
    </row>
    <row r="106" spans="2:17" x14ac:dyDescent="0.35">
      <c r="B106" s="345"/>
      <c r="C106" s="345"/>
      <c r="D106" s="345"/>
      <c r="E106" s="102"/>
      <c r="F106" s="102"/>
      <c r="G106" s="102"/>
      <c r="H106" s="102"/>
      <c r="I106" s="102"/>
      <c r="J106" s="102"/>
      <c r="K106" s="102"/>
      <c r="L106" s="102"/>
      <c r="M106" s="102"/>
      <c r="N106" s="102"/>
      <c r="O106" s="102"/>
      <c r="P106" s="102"/>
      <c r="Q106" s="102"/>
    </row>
    <row r="107" spans="2:17" x14ac:dyDescent="0.35">
      <c r="B107" s="345"/>
      <c r="C107" s="345"/>
      <c r="D107" s="345"/>
      <c r="E107" s="102"/>
      <c r="F107" s="102"/>
      <c r="G107" s="102"/>
      <c r="H107" s="102"/>
      <c r="I107" s="102"/>
      <c r="J107" s="102"/>
      <c r="K107" s="102"/>
      <c r="L107" s="102"/>
      <c r="M107" s="102"/>
      <c r="N107" s="102"/>
      <c r="O107" s="102"/>
      <c r="P107" s="102"/>
      <c r="Q107" s="102"/>
    </row>
    <row r="108" spans="2:17" x14ac:dyDescent="0.35">
      <c r="B108" s="345"/>
      <c r="C108" s="345"/>
      <c r="D108" s="345"/>
      <c r="E108" s="102"/>
      <c r="F108" s="102"/>
      <c r="G108" s="102"/>
      <c r="H108" s="102"/>
      <c r="I108" s="102"/>
      <c r="J108" s="102"/>
      <c r="K108" s="102"/>
      <c r="L108" s="102"/>
      <c r="M108" s="102"/>
      <c r="N108" s="102"/>
      <c r="O108" s="102"/>
      <c r="P108" s="102"/>
      <c r="Q108" s="102"/>
    </row>
    <row r="109" spans="2:17" x14ac:dyDescent="0.35">
      <c r="B109" s="345"/>
      <c r="C109" s="345"/>
      <c r="D109" s="345"/>
      <c r="E109" s="102"/>
      <c r="F109" s="102"/>
      <c r="G109" s="102"/>
      <c r="H109" s="102"/>
      <c r="I109" s="102"/>
      <c r="J109" s="102"/>
      <c r="K109" s="102"/>
      <c r="L109" s="102"/>
      <c r="M109" s="102"/>
      <c r="N109" s="102"/>
      <c r="O109" s="102"/>
      <c r="P109" s="102"/>
      <c r="Q109" s="102"/>
    </row>
    <row r="110" spans="2:17" x14ac:dyDescent="0.35">
      <c r="B110" s="345"/>
      <c r="C110" s="345"/>
      <c r="D110" s="345"/>
      <c r="E110" s="102"/>
      <c r="F110" s="102"/>
      <c r="G110" s="102"/>
      <c r="H110" s="102"/>
      <c r="I110" s="102"/>
      <c r="J110" s="102"/>
      <c r="K110" s="102"/>
      <c r="L110" s="102"/>
      <c r="M110" s="102"/>
      <c r="N110" s="102"/>
      <c r="O110" s="102"/>
      <c r="P110" s="102"/>
      <c r="Q110" s="102"/>
    </row>
    <row r="111" spans="2:17" x14ac:dyDescent="0.35">
      <c r="B111" s="345"/>
      <c r="C111" s="345"/>
      <c r="D111" s="345"/>
      <c r="E111" s="102"/>
      <c r="F111" s="102"/>
      <c r="G111" s="102"/>
      <c r="H111" s="102"/>
      <c r="I111" s="102"/>
      <c r="J111" s="102"/>
      <c r="K111" s="102"/>
      <c r="L111" s="102"/>
      <c r="M111" s="102"/>
      <c r="N111" s="102"/>
      <c r="O111" s="102"/>
      <c r="P111" s="102"/>
      <c r="Q111" s="102"/>
    </row>
    <row r="112" spans="2:17" x14ac:dyDescent="0.35">
      <c r="B112" s="345"/>
      <c r="C112" s="345"/>
      <c r="D112" s="345"/>
      <c r="E112" s="102"/>
      <c r="F112" s="102"/>
      <c r="G112" s="102"/>
      <c r="H112" s="102"/>
      <c r="I112" s="102"/>
      <c r="J112" s="102"/>
      <c r="K112" s="102"/>
      <c r="L112" s="102"/>
      <c r="M112" s="102"/>
      <c r="N112" s="102"/>
      <c r="O112" s="102"/>
      <c r="P112" s="102"/>
      <c r="Q112" s="102"/>
    </row>
    <row r="113" spans="2:17" x14ac:dyDescent="0.35">
      <c r="B113" s="345"/>
      <c r="C113" s="345"/>
      <c r="D113" s="345"/>
      <c r="E113" s="102"/>
      <c r="F113" s="102"/>
      <c r="G113" s="102"/>
      <c r="H113" s="102"/>
      <c r="I113" s="102"/>
      <c r="J113" s="102"/>
      <c r="K113" s="102"/>
      <c r="L113" s="102"/>
      <c r="M113" s="102"/>
      <c r="N113" s="102"/>
      <c r="O113" s="102"/>
      <c r="P113" s="102"/>
      <c r="Q113" s="102"/>
    </row>
    <row r="114" spans="2:17" x14ac:dyDescent="0.35">
      <c r="B114" s="345"/>
      <c r="C114" s="345"/>
      <c r="D114" s="345"/>
      <c r="E114" s="102"/>
      <c r="F114" s="102"/>
      <c r="G114" s="102"/>
      <c r="H114" s="102"/>
      <c r="I114" s="102"/>
      <c r="J114" s="102"/>
      <c r="K114" s="102"/>
      <c r="L114" s="102"/>
      <c r="M114" s="102"/>
      <c r="N114" s="102"/>
      <c r="O114" s="102"/>
      <c r="P114" s="102"/>
      <c r="Q114" s="102"/>
    </row>
    <row r="115" spans="2:17" x14ac:dyDescent="0.35">
      <c r="B115" s="345"/>
      <c r="C115" s="345"/>
      <c r="D115" s="345"/>
      <c r="E115" s="102"/>
      <c r="F115" s="102"/>
      <c r="G115" s="102"/>
      <c r="H115" s="102"/>
      <c r="I115" s="102"/>
      <c r="J115" s="102"/>
      <c r="K115" s="102"/>
      <c r="L115" s="102"/>
      <c r="M115" s="102"/>
      <c r="N115" s="102"/>
      <c r="O115" s="102"/>
      <c r="P115" s="102"/>
      <c r="Q115" s="102"/>
    </row>
    <row r="116" spans="2:17" x14ac:dyDescent="0.35">
      <c r="B116" s="345"/>
      <c r="C116" s="345"/>
      <c r="D116" s="345"/>
      <c r="E116" s="102"/>
      <c r="F116" s="102"/>
      <c r="G116" s="102"/>
      <c r="H116" s="102"/>
      <c r="I116" s="102"/>
      <c r="J116" s="102"/>
      <c r="K116" s="102"/>
      <c r="L116" s="102"/>
      <c r="M116" s="102"/>
      <c r="N116" s="102"/>
      <c r="O116" s="102"/>
      <c r="P116" s="102"/>
      <c r="Q116" s="102"/>
    </row>
    <row r="117" spans="2:17" x14ac:dyDescent="0.35">
      <c r="B117" s="345"/>
      <c r="C117" s="345"/>
      <c r="D117" s="345"/>
      <c r="E117" s="102"/>
      <c r="F117" s="102"/>
      <c r="G117" s="102"/>
      <c r="H117" s="102"/>
      <c r="I117" s="102"/>
      <c r="J117" s="102"/>
      <c r="K117" s="102"/>
      <c r="L117" s="102"/>
      <c r="M117" s="102"/>
      <c r="N117" s="102"/>
      <c r="O117" s="102"/>
      <c r="P117" s="102"/>
      <c r="Q117" s="102"/>
    </row>
    <row r="118" spans="2:17" x14ac:dyDescent="0.35">
      <c r="B118" s="345"/>
      <c r="C118" s="345"/>
      <c r="D118" s="345"/>
      <c r="E118" s="102"/>
      <c r="F118" s="102"/>
      <c r="G118" s="102"/>
      <c r="H118" s="102"/>
      <c r="I118" s="102"/>
      <c r="J118" s="102"/>
      <c r="K118" s="102"/>
      <c r="L118" s="102"/>
      <c r="M118" s="102"/>
      <c r="N118" s="102"/>
      <c r="O118" s="102"/>
      <c r="P118" s="102"/>
      <c r="Q118" s="102"/>
    </row>
    <row r="119" spans="2:17" x14ac:dyDescent="0.35">
      <c r="B119" s="345"/>
      <c r="C119" s="345"/>
      <c r="D119" s="345"/>
      <c r="E119" s="102"/>
      <c r="F119" s="102"/>
      <c r="G119" s="102"/>
      <c r="H119" s="102"/>
      <c r="I119" s="102"/>
      <c r="J119" s="102"/>
      <c r="K119" s="102"/>
      <c r="L119" s="102"/>
      <c r="M119" s="102"/>
      <c r="N119" s="102"/>
      <c r="O119" s="102"/>
      <c r="P119" s="102"/>
      <c r="Q119" s="102"/>
    </row>
    <row r="120" spans="2:17" x14ac:dyDescent="0.35">
      <c r="B120" s="345"/>
      <c r="C120" s="345"/>
      <c r="D120" s="345"/>
      <c r="E120" s="102"/>
      <c r="F120" s="102"/>
      <c r="G120" s="102"/>
      <c r="H120" s="102"/>
      <c r="I120" s="102"/>
      <c r="J120" s="102"/>
      <c r="K120" s="102"/>
      <c r="L120" s="102"/>
      <c r="M120" s="102"/>
      <c r="N120" s="102"/>
      <c r="O120" s="102"/>
      <c r="P120" s="102"/>
      <c r="Q120" s="102"/>
    </row>
    <row r="121" spans="2:17" x14ac:dyDescent="0.35">
      <c r="B121" s="345"/>
      <c r="C121" s="345"/>
      <c r="D121" s="345"/>
      <c r="E121" s="102"/>
      <c r="F121" s="102"/>
      <c r="G121" s="102"/>
      <c r="H121" s="102"/>
      <c r="I121" s="102"/>
      <c r="J121" s="102"/>
      <c r="K121" s="102"/>
      <c r="L121" s="102"/>
      <c r="M121" s="102"/>
      <c r="N121" s="102"/>
      <c r="O121" s="102"/>
      <c r="P121" s="102"/>
      <c r="Q121" s="102"/>
    </row>
    <row r="122" spans="2:17" x14ac:dyDescent="0.35">
      <c r="B122" s="345"/>
      <c r="C122" s="345"/>
      <c r="D122" s="345"/>
      <c r="E122" s="102"/>
      <c r="F122" s="102"/>
      <c r="G122" s="102"/>
      <c r="H122" s="102"/>
      <c r="I122" s="102"/>
      <c r="J122" s="102"/>
      <c r="K122" s="102"/>
      <c r="L122" s="102"/>
      <c r="M122" s="102"/>
      <c r="N122" s="102"/>
      <c r="O122" s="102"/>
      <c r="P122" s="102"/>
      <c r="Q122" s="102"/>
    </row>
    <row r="123" spans="2:17" x14ac:dyDescent="0.35">
      <c r="B123" s="345"/>
      <c r="C123" s="345"/>
      <c r="D123" s="345"/>
      <c r="E123" s="102"/>
      <c r="F123" s="102"/>
      <c r="G123" s="102"/>
      <c r="H123" s="102"/>
      <c r="I123" s="102"/>
      <c r="J123" s="102"/>
      <c r="K123" s="102"/>
      <c r="L123" s="102"/>
      <c r="M123" s="102"/>
      <c r="N123" s="102"/>
      <c r="O123" s="102"/>
      <c r="P123" s="102"/>
      <c r="Q123" s="102"/>
    </row>
    <row r="124" spans="2:17" x14ac:dyDescent="0.35">
      <c r="B124" s="345"/>
      <c r="C124" s="345"/>
      <c r="D124" s="345"/>
      <c r="E124" s="102"/>
      <c r="F124" s="102"/>
      <c r="G124" s="102"/>
      <c r="H124" s="102"/>
      <c r="I124" s="102"/>
      <c r="J124" s="102"/>
      <c r="K124" s="102"/>
      <c r="L124" s="102"/>
      <c r="M124" s="102"/>
      <c r="N124" s="102"/>
      <c r="O124" s="102"/>
      <c r="P124" s="102"/>
      <c r="Q124" s="102"/>
    </row>
    <row r="125" spans="2:17" x14ac:dyDescent="0.35">
      <c r="B125" s="345"/>
      <c r="C125" s="345"/>
      <c r="D125" s="345"/>
      <c r="E125" s="102"/>
      <c r="F125" s="102"/>
      <c r="G125" s="102"/>
      <c r="H125" s="102"/>
      <c r="I125" s="102"/>
      <c r="J125" s="102"/>
      <c r="K125" s="102"/>
      <c r="L125" s="102"/>
      <c r="M125" s="102"/>
      <c r="N125" s="102"/>
      <c r="O125" s="102"/>
      <c r="P125" s="102"/>
      <c r="Q125" s="102"/>
    </row>
    <row r="126" spans="2:17" x14ac:dyDescent="0.35">
      <c r="B126" s="345"/>
      <c r="C126" s="345"/>
      <c r="D126" s="345"/>
      <c r="E126" s="102"/>
      <c r="F126" s="102"/>
      <c r="G126" s="102"/>
      <c r="H126" s="102"/>
      <c r="I126" s="102"/>
      <c r="J126" s="102"/>
      <c r="K126" s="102"/>
      <c r="L126" s="102"/>
      <c r="M126" s="102"/>
      <c r="N126" s="102"/>
      <c r="O126" s="102"/>
      <c r="P126" s="102"/>
      <c r="Q126" s="102"/>
    </row>
    <row r="127" spans="2:17" x14ac:dyDescent="0.35">
      <c r="B127" s="345"/>
      <c r="C127" s="345"/>
      <c r="D127" s="345"/>
      <c r="E127" s="102"/>
      <c r="F127" s="102"/>
      <c r="G127" s="102"/>
      <c r="H127" s="102"/>
      <c r="I127" s="102"/>
      <c r="J127" s="102"/>
      <c r="K127" s="102"/>
      <c r="L127" s="102"/>
      <c r="M127" s="102"/>
      <c r="N127" s="102"/>
      <c r="O127" s="102"/>
      <c r="P127" s="102"/>
      <c r="Q127" s="102"/>
    </row>
    <row r="128" spans="2:17" x14ac:dyDescent="0.35">
      <c r="B128" s="345"/>
      <c r="C128" s="345"/>
      <c r="D128" s="345"/>
      <c r="E128" s="102"/>
      <c r="F128" s="102"/>
      <c r="G128" s="102"/>
      <c r="H128" s="102"/>
      <c r="I128" s="102"/>
      <c r="J128" s="102"/>
      <c r="K128" s="102"/>
      <c r="L128" s="102"/>
      <c r="M128" s="102"/>
      <c r="N128" s="102"/>
      <c r="O128" s="102"/>
      <c r="P128" s="102"/>
      <c r="Q128" s="102"/>
    </row>
    <row r="129" spans="2:17" x14ac:dyDescent="0.35">
      <c r="B129" s="345"/>
      <c r="C129" s="345"/>
      <c r="D129" s="345"/>
      <c r="E129" s="102"/>
      <c r="F129" s="102"/>
      <c r="G129" s="102"/>
      <c r="H129" s="102"/>
      <c r="I129" s="102"/>
      <c r="J129" s="102"/>
      <c r="K129" s="102"/>
      <c r="L129" s="102"/>
      <c r="M129" s="102"/>
      <c r="N129" s="102"/>
      <c r="O129" s="102"/>
      <c r="P129" s="102"/>
      <c r="Q129" s="102"/>
    </row>
    <row r="130" spans="2:17" x14ac:dyDescent="0.35">
      <c r="B130" s="345"/>
      <c r="C130" s="345"/>
      <c r="D130" s="345"/>
      <c r="E130" s="102"/>
      <c r="F130" s="102"/>
      <c r="G130" s="102"/>
      <c r="H130" s="102"/>
      <c r="I130" s="102"/>
      <c r="J130" s="102"/>
      <c r="K130" s="102"/>
      <c r="L130" s="102"/>
      <c r="M130" s="102"/>
      <c r="N130" s="102"/>
      <c r="O130" s="102"/>
      <c r="P130" s="102"/>
      <c r="Q130" s="102"/>
    </row>
    <row r="131" spans="2:17" x14ac:dyDescent="0.35">
      <c r="B131" s="345"/>
      <c r="C131" s="345"/>
      <c r="D131" s="345"/>
      <c r="E131" s="102"/>
      <c r="F131" s="102"/>
      <c r="G131" s="102"/>
      <c r="H131" s="102"/>
      <c r="I131" s="102"/>
      <c r="J131" s="102"/>
      <c r="K131" s="102"/>
      <c r="L131" s="102"/>
      <c r="M131" s="102"/>
      <c r="N131" s="102"/>
      <c r="O131" s="102"/>
      <c r="P131" s="102"/>
      <c r="Q131" s="102"/>
    </row>
    <row r="132" spans="2:17" x14ac:dyDescent="0.35">
      <c r="B132" s="345"/>
      <c r="C132" s="345"/>
      <c r="D132" s="345"/>
      <c r="E132" s="102"/>
      <c r="F132" s="102"/>
      <c r="G132" s="102"/>
      <c r="H132" s="102"/>
      <c r="I132" s="102"/>
      <c r="J132" s="102"/>
      <c r="K132" s="102"/>
      <c r="L132" s="102"/>
      <c r="M132" s="102"/>
      <c r="N132" s="102"/>
      <c r="O132" s="102"/>
      <c r="P132" s="102"/>
      <c r="Q132" s="102"/>
    </row>
    <row r="133" spans="2:17" x14ac:dyDescent="0.35">
      <c r="B133" s="345"/>
      <c r="C133" s="345"/>
      <c r="D133" s="345"/>
      <c r="E133" s="102"/>
      <c r="F133" s="102"/>
      <c r="G133" s="102"/>
      <c r="H133" s="102"/>
      <c r="I133" s="102"/>
      <c r="J133" s="102"/>
      <c r="K133" s="102"/>
      <c r="L133" s="102"/>
      <c r="M133" s="102"/>
      <c r="N133" s="102"/>
      <c r="O133" s="102"/>
      <c r="P133" s="102"/>
      <c r="Q133" s="102"/>
    </row>
    <row r="134" spans="2:17" x14ac:dyDescent="0.35">
      <c r="B134" s="345"/>
      <c r="C134" s="345"/>
      <c r="D134" s="345"/>
      <c r="E134" s="102"/>
      <c r="F134" s="102"/>
      <c r="G134" s="102"/>
      <c r="H134" s="102"/>
      <c r="I134" s="102"/>
      <c r="J134" s="102"/>
      <c r="K134" s="102"/>
      <c r="L134" s="102"/>
      <c r="M134" s="102"/>
      <c r="N134" s="102"/>
      <c r="O134" s="102"/>
      <c r="P134" s="102"/>
      <c r="Q134" s="102"/>
    </row>
    <row r="135" spans="2:17" x14ac:dyDescent="0.35">
      <c r="B135" s="345"/>
      <c r="C135" s="345"/>
      <c r="D135" s="345"/>
      <c r="E135" s="102"/>
      <c r="F135" s="102"/>
      <c r="G135" s="102"/>
      <c r="H135" s="102"/>
      <c r="I135" s="102"/>
      <c r="J135" s="102"/>
      <c r="K135" s="102"/>
      <c r="L135" s="102"/>
      <c r="M135" s="102"/>
      <c r="N135" s="102"/>
      <c r="O135" s="102"/>
      <c r="P135" s="102"/>
      <c r="Q135" s="102"/>
    </row>
    <row r="136" spans="2:17" x14ac:dyDescent="0.35">
      <c r="B136" s="345"/>
      <c r="C136" s="345"/>
      <c r="D136" s="345"/>
      <c r="E136" s="102"/>
      <c r="F136" s="102"/>
      <c r="G136" s="102"/>
      <c r="H136" s="102"/>
      <c r="I136" s="102"/>
      <c r="J136" s="102"/>
      <c r="K136" s="102"/>
      <c r="L136" s="102"/>
      <c r="M136" s="102"/>
      <c r="N136" s="102"/>
      <c r="O136" s="102"/>
      <c r="P136" s="102"/>
      <c r="Q136" s="102"/>
    </row>
    <row r="137" spans="2:17" x14ac:dyDescent="0.35">
      <c r="B137" s="345"/>
      <c r="C137" s="345"/>
      <c r="D137" s="345"/>
      <c r="E137" s="102"/>
      <c r="F137" s="102"/>
      <c r="G137" s="102"/>
      <c r="H137" s="102"/>
      <c r="I137" s="102"/>
      <c r="J137" s="102"/>
      <c r="K137" s="102"/>
      <c r="L137" s="102"/>
      <c r="M137" s="102"/>
      <c r="N137" s="102"/>
      <c r="O137" s="102"/>
      <c r="P137" s="102"/>
      <c r="Q137" s="102"/>
    </row>
    <row r="138" spans="2:17" x14ac:dyDescent="0.35">
      <c r="B138" s="345"/>
      <c r="C138" s="345"/>
      <c r="D138" s="345"/>
      <c r="E138" s="102"/>
      <c r="F138" s="102"/>
      <c r="G138" s="102"/>
      <c r="H138" s="102"/>
      <c r="I138" s="102"/>
      <c r="J138" s="102"/>
      <c r="K138" s="102"/>
      <c r="L138" s="102"/>
      <c r="M138" s="102"/>
      <c r="N138" s="102"/>
      <c r="O138" s="102"/>
      <c r="P138" s="102"/>
      <c r="Q138" s="102"/>
    </row>
    <row r="139" spans="2:17" x14ac:dyDescent="0.35">
      <c r="B139" s="345"/>
      <c r="C139" s="345"/>
      <c r="D139" s="345"/>
      <c r="E139" s="102"/>
      <c r="F139" s="102"/>
      <c r="G139" s="102"/>
      <c r="H139" s="102"/>
      <c r="I139" s="102"/>
      <c r="J139" s="102"/>
      <c r="K139" s="102"/>
      <c r="L139" s="102"/>
      <c r="M139" s="102"/>
      <c r="N139" s="102"/>
      <c r="O139" s="102"/>
      <c r="P139" s="102"/>
      <c r="Q139" s="102"/>
    </row>
    <row r="140" spans="2:17" x14ac:dyDescent="0.35">
      <c r="B140" s="345"/>
      <c r="C140" s="345"/>
      <c r="D140" s="345"/>
      <c r="E140" s="102"/>
      <c r="F140" s="102"/>
      <c r="G140" s="102"/>
      <c r="H140" s="102"/>
      <c r="I140" s="102"/>
      <c r="J140" s="102"/>
      <c r="K140" s="102"/>
      <c r="L140" s="102"/>
      <c r="M140" s="102"/>
      <c r="N140" s="102"/>
      <c r="O140" s="102"/>
      <c r="P140" s="102"/>
      <c r="Q140" s="102"/>
    </row>
    <row r="141" spans="2:17" x14ac:dyDescent="0.35">
      <c r="B141" s="345"/>
      <c r="C141" s="345"/>
      <c r="D141" s="345"/>
      <c r="E141" s="102"/>
      <c r="F141" s="102"/>
      <c r="G141" s="102"/>
      <c r="H141" s="102"/>
      <c r="I141" s="102"/>
      <c r="J141" s="102"/>
      <c r="K141" s="102"/>
      <c r="L141" s="102"/>
      <c r="M141" s="102"/>
      <c r="N141" s="102"/>
      <c r="O141" s="102"/>
      <c r="P141" s="102"/>
      <c r="Q141" s="102"/>
    </row>
    <row r="142" spans="2:17" x14ac:dyDescent="0.35">
      <c r="B142" s="345"/>
      <c r="C142" s="345"/>
      <c r="D142" s="345"/>
      <c r="E142" s="102"/>
      <c r="F142" s="102"/>
      <c r="G142" s="102"/>
      <c r="H142" s="102"/>
      <c r="I142" s="102"/>
      <c r="J142" s="102"/>
      <c r="K142" s="102"/>
      <c r="L142" s="102"/>
      <c r="M142" s="102"/>
      <c r="N142" s="102"/>
      <c r="O142" s="102"/>
      <c r="P142" s="102"/>
      <c r="Q142" s="102"/>
    </row>
    <row r="143" spans="2:17" x14ac:dyDescent="0.35">
      <c r="B143" s="345"/>
      <c r="C143" s="345"/>
      <c r="D143" s="345"/>
      <c r="E143" s="102"/>
      <c r="F143" s="102"/>
      <c r="G143" s="102"/>
      <c r="H143" s="102"/>
      <c r="I143" s="102"/>
      <c r="J143" s="102"/>
      <c r="K143" s="102"/>
      <c r="L143" s="102"/>
      <c r="M143" s="102"/>
      <c r="N143" s="102"/>
      <c r="O143" s="102"/>
      <c r="P143" s="102"/>
      <c r="Q143" s="102"/>
    </row>
  </sheetData>
  <sheetProtection selectLockedCells="1" selectUnlockedCells="1"/>
  <mergeCells count="94">
    <mergeCell ref="C9:E9"/>
    <mergeCell ref="G9:K9"/>
    <mergeCell ref="M9:Q9"/>
    <mergeCell ref="E22:K22"/>
    <mergeCell ref="D5:N5"/>
    <mergeCell ref="F6:K6"/>
    <mergeCell ref="B8:E8"/>
    <mergeCell ref="F8:K8"/>
    <mergeCell ref="L8:Q8"/>
    <mergeCell ref="B2:Q2"/>
    <mergeCell ref="C3:D3"/>
    <mergeCell ref="E3:K3"/>
    <mergeCell ref="O3:P3"/>
    <mergeCell ref="C4:D4"/>
    <mergeCell ref="E4:L4"/>
    <mergeCell ref="B23:D23"/>
    <mergeCell ref="G23:H23"/>
    <mergeCell ref="I23:J23"/>
    <mergeCell ref="L23:Q23"/>
    <mergeCell ref="B24:D24"/>
    <mergeCell ref="G24:K24"/>
    <mergeCell ref="L24:Q24"/>
    <mergeCell ref="B25:D25"/>
    <mergeCell ref="G25:K25"/>
    <mergeCell ref="B26:D26"/>
    <mergeCell ref="G26:K26"/>
    <mergeCell ref="L25:Q25"/>
    <mergeCell ref="L26:Q26"/>
    <mergeCell ref="B27:D27"/>
    <mergeCell ref="G27:K27"/>
    <mergeCell ref="B28:D28"/>
    <mergeCell ref="G28:K28"/>
    <mergeCell ref="L27:Q27"/>
    <mergeCell ref="L28:Q28"/>
    <mergeCell ref="B29:D29"/>
    <mergeCell ref="G29:K29"/>
    <mergeCell ref="B30:D30"/>
    <mergeCell ref="G30:K30"/>
    <mergeCell ref="L29:Q29"/>
    <mergeCell ref="L30:Q30"/>
    <mergeCell ref="G31:K31"/>
    <mergeCell ref="G32:K32"/>
    <mergeCell ref="B31:D31"/>
    <mergeCell ref="B32:D32"/>
    <mergeCell ref="L31:Q31"/>
    <mergeCell ref="L32:Q32"/>
    <mergeCell ref="B36:D36"/>
    <mergeCell ref="G36:K36"/>
    <mergeCell ref="L36:Q36"/>
    <mergeCell ref="G34:K34"/>
    <mergeCell ref="B33:D33"/>
    <mergeCell ref="G33:K33"/>
    <mergeCell ref="L33:Q33"/>
    <mergeCell ref="B35:D35"/>
    <mergeCell ref="G35:K35"/>
    <mergeCell ref="L35:Q35"/>
    <mergeCell ref="B34:D34"/>
    <mergeCell ref="L34:Q34"/>
    <mergeCell ref="B37:D37"/>
    <mergeCell ref="G37:K37"/>
    <mergeCell ref="L37:Q37"/>
    <mergeCell ref="B38:D38"/>
    <mergeCell ref="G38:K38"/>
    <mergeCell ref="L38:Q38"/>
    <mergeCell ref="B39:D39"/>
    <mergeCell ref="G39:K39"/>
    <mergeCell ref="L39:Q39"/>
    <mergeCell ref="B40:D40"/>
    <mergeCell ref="G40:K40"/>
    <mergeCell ref="L40:Q40"/>
    <mergeCell ref="B41:D41"/>
    <mergeCell ref="G41:K41"/>
    <mergeCell ref="L41:Q41"/>
    <mergeCell ref="B42:D42"/>
    <mergeCell ref="G42:K42"/>
    <mergeCell ref="L42:Q42"/>
    <mergeCell ref="B43:D43"/>
    <mergeCell ref="G43:K43"/>
    <mergeCell ref="L43:Q43"/>
    <mergeCell ref="B44:D44"/>
    <mergeCell ref="G44:K44"/>
    <mergeCell ref="L44:Q44"/>
    <mergeCell ref="B45:D45"/>
    <mergeCell ref="G45:K45"/>
    <mergeCell ref="L45:Q45"/>
    <mergeCell ref="B46:D46"/>
    <mergeCell ref="G46:K46"/>
    <mergeCell ref="L46:Q46"/>
    <mergeCell ref="B48:D48"/>
    <mergeCell ref="G48:K48"/>
    <mergeCell ref="L48:Q48"/>
    <mergeCell ref="B47:D47"/>
    <mergeCell ref="G47:K47"/>
    <mergeCell ref="L47:Q47"/>
  </mergeCells>
  <conditionalFormatting sqref="C4:D4">
    <cfRule type="cellIs" dxfId="47" priority="40" stopIfTrue="1" operator="equal">
      <formula>"C"</formula>
    </cfRule>
    <cfRule type="cellIs" dxfId="46" priority="41" stopIfTrue="1" operator="equal">
      <formula>"B2"</formula>
    </cfRule>
    <cfRule type="cellIs" dxfId="45" priority="42" stopIfTrue="1" operator="equal">
      <formula>"B1"</formula>
    </cfRule>
  </conditionalFormatting>
  <conditionalFormatting sqref="G24:G36">
    <cfRule type="cellIs" dxfId="44" priority="43" stopIfTrue="1" operator="between">
      <formula>0</formula>
      <formula>0.599</formula>
    </cfRule>
    <cfRule type="cellIs" dxfId="43" priority="44" stopIfTrue="1" operator="between">
      <formula>0.6</formula>
      <formula>0.899</formula>
    </cfRule>
    <cfRule type="cellIs" dxfId="42" priority="45" stopIfTrue="1" operator="greaterThanOrEqual">
      <formula>0.9</formula>
    </cfRule>
  </conditionalFormatting>
  <conditionalFormatting sqref="G37">
    <cfRule type="cellIs" dxfId="41" priority="34" stopIfTrue="1" operator="between">
      <formula>0</formula>
      <formula>0.599</formula>
    </cfRule>
    <cfRule type="cellIs" dxfId="40" priority="35" stopIfTrue="1" operator="between">
      <formula>0.6</formula>
      <formula>0.899</formula>
    </cfRule>
    <cfRule type="cellIs" dxfId="39" priority="36" stopIfTrue="1" operator="greaterThanOrEqual">
      <formula>0.9</formula>
    </cfRule>
  </conditionalFormatting>
  <conditionalFormatting sqref="G38">
    <cfRule type="cellIs" dxfId="38" priority="31" stopIfTrue="1" operator="between">
      <formula>0</formula>
      <formula>0.599</formula>
    </cfRule>
    <cfRule type="cellIs" dxfId="37" priority="32" stopIfTrue="1" operator="between">
      <formula>0.6</formula>
      <formula>0.899</formula>
    </cfRule>
    <cfRule type="cellIs" dxfId="36" priority="33" stopIfTrue="1" operator="greaterThanOrEqual">
      <formula>0.9</formula>
    </cfRule>
  </conditionalFormatting>
  <conditionalFormatting sqref="G39">
    <cfRule type="cellIs" dxfId="35" priority="28" stopIfTrue="1" operator="between">
      <formula>0</formula>
      <formula>0.599</formula>
    </cfRule>
    <cfRule type="cellIs" dxfId="34" priority="29" stopIfTrue="1" operator="between">
      <formula>0.6</formula>
      <formula>0.899</formula>
    </cfRule>
    <cfRule type="cellIs" dxfId="33" priority="30" stopIfTrue="1" operator="greaterThanOrEqual">
      <formula>0.9</formula>
    </cfRule>
  </conditionalFormatting>
  <conditionalFormatting sqref="G40">
    <cfRule type="cellIs" dxfId="32" priority="25" stopIfTrue="1" operator="between">
      <formula>0</formula>
      <formula>0.599</formula>
    </cfRule>
    <cfRule type="cellIs" dxfId="31" priority="26" stopIfTrue="1" operator="between">
      <formula>0.6</formula>
      <formula>0.899</formula>
    </cfRule>
    <cfRule type="cellIs" dxfId="30" priority="27" stopIfTrue="1" operator="greaterThanOrEqual">
      <formula>0.9</formula>
    </cfRule>
  </conditionalFormatting>
  <conditionalFormatting sqref="G41">
    <cfRule type="cellIs" dxfId="29" priority="22" stopIfTrue="1" operator="between">
      <formula>0</formula>
      <formula>0.599</formula>
    </cfRule>
    <cfRule type="cellIs" dxfId="28" priority="23" stopIfTrue="1" operator="between">
      <formula>0.6</formula>
      <formula>0.899</formula>
    </cfRule>
    <cfRule type="cellIs" dxfId="27" priority="24" stopIfTrue="1" operator="greaterThanOrEqual">
      <formula>0.9</formula>
    </cfRule>
  </conditionalFormatting>
  <conditionalFormatting sqref="G42">
    <cfRule type="cellIs" dxfId="26" priority="19" stopIfTrue="1" operator="between">
      <formula>0</formula>
      <formula>0.599</formula>
    </cfRule>
    <cfRule type="cellIs" dxfId="25" priority="20" stopIfTrue="1" operator="between">
      <formula>0.6</formula>
      <formula>0.899</formula>
    </cfRule>
    <cfRule type="cellIs" dxfId="24" priority="21" stopIfTrue="1" operator="greaterThanOrEqual">
      <formula>0.9</formula>
    </cfRule>
  </conditionalFormatting>
  <conditionalFormatting sqref="G43">
    <cfRule type="cellIs" dxfId="23" priority="16" stopIfTrue="1" operator="between">
      <formula>0</formula>
      <formula>0.599</formula>
    </cfRule>
    <cfRule type="cellIs" dxfId="22" priority="17" stopIfTrue="1" operator="between">
      <formula>0.6</formula>
      <formula>0.899</formula>
    </cfRule>
    <cfRule type="cellIs" dxfId="21" priority="18" stopIfTrue="1" operator="greaterThanOrEqual">
      <formula>0.9</formula>
    </cfRule>
  </conditionalFormatting>
  <conditionalFormatting sqref="G44">
    <cfRule type="cellIs" dxfId="20" priority="13" stopIfTrue="1" operator="between">
      <formula>0</formula>
      <formula>0.599</formula>
    </cfRule>
    <cfRule type="cellIs" dxfId="19" priority="14" stopIfTrue="1" operator="between">
      <formula>0.6</formula>
      <formula>0.899</formula>
    </cfRule>
    <cfRule type="cellIs" dxfId="18" priority="15" stopIfTrue="1" operator="greaterThanOrEqual">
      <formula>0.9</formula>
    </cfRule>
  </conditionalFormatting>
  <conditionalFormatting sqref="G45">
    <cfRule type="cellIs" dxfId="17" priority="10" stopIfTrue="1" operator="between">
      <formula>0</formula>
      <formula>0.599</formula>
    </cfRule>
    <cfRule type="cellIs" dxfId="16" priority="11" stopIfTrue="1" operator="between">
      <formula>0.6</formula>
      <formula>0.899</formula>
    </cfRule>
    <cfRule type="cellIs" dxfId="15" priority="12" stopIfTrue="1" operator="greaterThanOrEqual">
      <formula>0.9</formula>
    </cfRule>
  </conditionalFormatting>
  <conditionalFormatting sqref="G46">
    <cfRule type="cellIs" dxfId="14" priority="7" stopIfTrue="1" operator="between">
      <formula>0</formula>
      <formula>0.599</formula>
    </cfRule>
    <cfRule type="cellIs" dxfId="13" priority="8" stopIfTrue="1" operator="between">
      <formula>0.6</formula>
      <formula>0.899</formula>
    </cfRule>
    <cfRule type="cellIs" dxfId="12" priority="9" stopIfTrue="1" operator="greaterThanOrEqual">
      <formula>0.9</formula>
    </cfRule>
  </conditionalFormatting>
  <conditionalFormatting sqref="G47">
    <cfRule type="cellIs" dxfId="11" priority="4" stopIfTrue="1" operator="between">
      <formula>0</formula>
      <formula>0.599</formula>
    </cfRule>
    <cfRule type="cellIs" dxfId="10" priority="5" stopIfTrue="1" operator="between">
      <formula>0.6</formula>
      <formula>0.899</formula>
    </cfRule>
    <cfRule type="cellIs" dxfId="9" priority="6" stopIfTrue="1" operator="greaterThanOrEqual">
      <formula>0.9</formula>
    </cfRule>
  </conditionalFormatting>
  <conditionalFormatting sqref="G48">
    <cfRule type="cellIs" dxfId="8" priority="1" stopIfTrue="1" operator="between">
      <formula>0</formula>
      <formula>0.599</formula>
    </cfRule>
    <cfRule type="cellIs" dxfId="7" priority="2" stopIfTrue="1" operator="between">
      <formula>0.6</formula>
      <formula>0.899</formula>
    </cfRule>
    <cfRule type="cellIs" dxfId="6" priority="3" stopIfTrue="1" operator="greaterThanOrEqual">
      <formula>0.9</formula>
    </cfRule>
  </conditionalFormatting>
  <pageMargins left="0.70833333333333337" right="0.70833333333333337" top="0.74791666666666667" bottom="0.74861111111111112" header="0.51180555555555551" footer="0.31527777777777777"/>
  <pageSetup paperSize="9" scale="87" firstPageNumber="0" orientation="landscape" horizontalDpi="300" verticalDpi="300" r:id="rId1"/>
  <headerFooter alignWithMargins="0">
    <oddFooter>&amp;L&amp;F&amp;C&amp;A&amp;R&amp;D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27"/>
  </sheetPr>
  <dimension ref="A1:IV362"/>
  <sheetViews>
    <sheetView showGridLines="0" zoomScale="130" zoomScaleNormal="130" workbookViewId="0">
      <selection activeCell="B5" sqref="B5"/>
    </sheetView>
  </sheetViews>
  <sheetFormatPr baseColWidth="10" defaultColWidth="9.1796875" defaultRowHeight="11.5" x14ac:dyDescent="0.25"/>
  <cols>
    <col min="1" max="1" width="1.1796875" style="67" customWidth="1"/>
    <col min="2" max="2" width="19" style="67" customWidth="1"/>
    <col min="3" max="3" width="1.1796875" style="67" hidden="1" customWidth="1"/>
    <col min="4" max="4" width="17.1796875" style="362" customWidth="1"/>
    <col min="5" max="5" width="17.54296875" style="362" customWidth="1"/>
    <col min="6" max="6" width="9.54296875" style="362" customWidth="1"/>
    <col min="7" max="7" width="13" style="362" customWidth="1"/>
    <col min="8" max="8" width="4.453125" style="362" customWidth="1"/>
    <col min="9" max="14" width="10.54296875" style="362" customWidth="1"/>
    <col min="15" max="15" width="4.453125" style="362" customWidth="1"/>
    <col min="16" max="16" width="9.1796875" style="67"/>
    <col min="17" max="17" width="15.1796875" style="67" customWidth="1"/>
    <col min="18" max="16384" width="9.1796875" style="67"/>
  </cols>
  <sheetData>
    <row r="1" spans="1:256" ht="38.25" customHeight="1" x14ac:dyDescent="0.25">
      <c r="A1" s="68"/>
      <c r="B1" s="263"/>
      <c r="C1" s="263"/>
      <c r="D1" s="347"/>
      <c r="E1" s="347"/>
      <c r="F1" s="347"/>
      <c r="G1" s="347"/>
      <c r="H1" s="347"/>
      <c r="I1" s="347"/>
      <c r="J1" s="347"/>
      <c r="K1" s="347"/>
      <c r="L1" s="347"/>
      <c r="M1" s="347"/>
      <c r="N1" s="347"/>
      <c r="O1" s="347"/>
    </row>
    <row r="2" spans="1:256" ht="27.75" customHeight="1" x14ac:dyDescent="0.35">
      <c r="A2" s="3"/>
      <c r="B2" s="887" t="str">
        <f>+"Cuadro de mando:  "&amp;"  "&amp;+'Introducción de datos'!C4&amp;" - "&amp;'Introducción de datos'!G6</f>
        <v>Cuadro de mando:    Paraguay - TB</v>
      </c>
      <c r="C2" s="887"/>
      <c r="D2" s="887"/>
      <c r="E2" s="887"/>
      <c r="F2" s="887"/>
      <c r="G2" s="887"/>
      <c r="H2" s="887"/>
      <c r="I2" s="887"/>
      <c r="J2" s="887"/>
      <c r="K2" s="887"/>
      <c r="L2" s="887"/>
      <c r="M2" s="887"/>
      <c r="N2" s="887"/>
      <c r="O2" s="887"/>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 x14ac:dyDescent="0.35">
      <c r="A3" s="3"/>
      <c r="B3" s="264" t="str">
        <f>+'Introducción de datos'!G8</f>
        <v>NMF</v>
      </c>
      <c r="C3" s="849" t="str">
        <f>+'Introducción de datos'!I8</f>
        <v>No aplicable</v>
      </c>
      <c r="D3" s="849"/>
      <c r="E3" s="922"/>
      <c r="F3" s="922"/>
      <c r="G3" s="922"/>
      <c r="H3" s="922"/>
      <c r="I3" s="922"/>
      <c r="J3" s="922"/>
      <c r="K3" s="922"/>
      <c r="L3" s="922"/>
      <c r="M3" s="922"/>
      <c r="N3" s="922"/>
      <c r="O3" s="922"/>
      <c r="P3" s="348" t="str">
        <f>+'Introducción de datos'!B16</f>
        <v>Periodo:</v>
      </c>
      <c r="Q3" s="349" t="str">
        <f>+'Introducción de datos'!C16</f>
        <v>P1</v>
      </c>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5" x14ac:dyDescent="0.35">
      <c r="A4" s="3"/>
      <c r="B4" s="264" t="str">
        <f>+'Introducción de datos'!B12</f>
        <v>Ultima calificación:</v>
      </c>
      <c r="C4" s="923" t="str">
        <f>+'Introducción de datos'!C12</f>
        <v>B1</v>
      </c>
      <c r="D4" s="923"/>
      <c r="E4" s="924" t="str">
        <f>+'Introducción de datos'!C8</f>
        <v>ALTER VIDA</v>
      </c>
      <c r="F4" s="924"/>
      <c r="G4" s="924"/>
      <c r="H4" s="924"/>
      <c r="I4" s="924"/>
      <c r="J4" s="924"/>
      <c r="K4" s="924"/>
      <c r="L4" s="924"/>
      <c r="M4" s="924"/>
      <c r="N4" s="924"/>
      <c r="O4" s="924"/>
      <c r="P4" s="348" t="str">
        <f>+'Introducción de datos'!D16</f>
        <v>Desde:</v>
      </c>
      <c r="Q4" s="350">
        <f>+'Introducción de datos'!E16</f>
        <v>43466</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x14ac:dyDescent="0.35">
      <c r="A5" s="3"/>
      <c r="B5" s="264"/>
      <c r="C5" s="264"/>
      <c r="D5" s="351"/>
      <c r="E5" s="924" t="str">
        <f>+'Introducción de datos'!G4</f>
        <v>Atención integral con compromiso intersectorial hacia la eliminación de la TB en Paraguay.</v>
      </c>
      <c r="F5" s="924"/>
      <c r="G5" s="924"/>
      <c r="H5" s="924"/>
      <c r="I5" s="924"/>
      <c r="J5" s="924"/>
      <c r="K5" s="924"/>
      <c r="L5" s="924"/>
      <c r="M5" s="924"/>
      <c r="N5" s="924"/>
      <c r="O5" s="924"/>
      <c r="P5" s="348" t="str">
        <f>+'Introducción de datos'!F16</f>
        <v>Hasta:</v>
      </c>
      <c r="Q5" s="350">
        <f>+'Introducción de datos'!G16</f>
        <v>43830</v>
      </c>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x14ac:dyDescent="0.35">
      <c r="A6" s="3"/>
      <c r="B6" s="268"/>
      <c r="C6" s="269"/>
      <c r="D6" s="351"/>
      <c r="E6" s="925" t="s">
        <v>187</v>
      </c>
      <c r="F6" s="925"/>
      <c r="G6" s="925"/>
      <c r="H6" s="925"/>
      <c r="I6" s="925"/>
      <c r="J6" s="925"/>
      <c r="K6" s="925"/>
      <c r="L6" s="925"/>
      <c r="M6" s="925"/>
      <c r="N6" s="925"/>
      <c r="O6" s="925"/>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70" customFormat="1" ht="4.5" customHeight="1" x14ac:dyDescent="0.25">
      <c r="A7" s="69"/>
      <c r="B7" s="270"/>
      <c r="C7" s="270"/>
      <c r="D7" s="352"/>
      <c r="E7" s="352"/>
      <c r="F7" s="352"/>
      <c r="G7" s="352"/>
      <c r="H7" s="352"/>
      <c r="I7" s="352"/>
      <c r="J7" s="352"/>
      <c r="K7" s="352"/>
      <c r="L7" s="352"/>
      <c r="M7" s="352"/>
      <c r="N7" s="352"/>
      <c r="O7" s="352"/>
    </row>
    <row r="8" spans="1:256" s="70" customFormat="1" ht="21" customHeight="1" thickBot="1" x14ac:dyDescent="0.3">
      <c r="A8" s="69"/>
      <c r="B8" s="913" t="s">
        <v>188</v>
      </c>
      <c r="C8" s="913"/>
      <c r="D8" s="913"/>
      <c r="E8" s="913"/>
      <c r="F8" s="913"/>
      <c r="G8" s="913"/>
      <c r="H8" s="913"/>
      <c r="I8" s="913"/>
      <c r="J8" s="913"/>
      <c r="K8" s="913"/>
      <c r="L8" s="913"/>
      <c r="M8" s="913"/>
      <c r="N8" s="913"/>
      <c r="O8" s="913"/>
    </row>
    <row r="9" spans="1:256" s="70" customFormat="1" ht="3.75" customHeight="1" thickTop="1" thickBot="1" x14ac:dyDescent="0.3">
      <c r="A9" s="69"/>
      <c r="B9" s="270"/>
      <c r="C9" s="270"/>
      <c r="D9" s="352"/>
      <c r="E9" s="352"/>
      <c r="F9" s="352"/>
      <c r="G9" s="352"/>
      <c r="H9" s="352"/>
      <c r="I9" s="352"/>
      <c r="J9" s="352"/>
      <c r="K9" s="352"/>
      <c r="L9" s="352"/>
      <c r="M9" s="352"/>
      <c r="N9" s="352"/>
      <c r="O9" s="352"/>
    </row>
    <row r="10" spans="1:256" s="72" customFormat="1" ht="25.5" customHeight="1" thickTop="1" thickBot="1" x14ac:dyDescent="0.4">
      <c r="A10" s="71"/>
      <c r="B10" s="926" t="s">
        <v>189</v>
      </c>
      <c r="C10" s="926"/>
      <c r="D10" s="899" t="s">
        <v>186</v>
      </c>
      <c r="E10" s="899"/>
      <c r="F10" s="899"/>
      <c r="G10" s="899"/>
      <c r="H10" s="353"/>
      <c r="I10" s="899" t="s">
        <v>366</v>
      </c>
      <c r="J10" s="899"/>
      <c r="K10" s="899"/>
      <c r="L10" s="899"/>
      <c r="M10" s="899"/>
      <c r="N10" s="899"/>
      <c r="O10" s="353"/>
      <c r="P10" s="899" t="s">
        <v>363</v>
      </c>
      <c r="Q10" s="899"/>
      <c r="R10" s="899"/>
      <c r="S10" s="899"/>
      <c r="T10" s="899"/>
      <c r="U10" s="899"/>
      <c r="W10" s="899" t="s">
        <v>365</v>
      </c>
      <c r="X10" s="899"/>
      <c r="Y10" s="899"/>
      <c r="Z10" s="899"/>
      <c r="AA10" s="899"/>
      <c r="AB10" s="899"/>
      <c r="AD10" s="899" t="s">
        <v>347</v>
      </c>
      <c r="AE10" s="899"/>
      <c r="AF10" s="899"/>
      <c r="AG10" s="899"/>
      <c r="AH10" s="899"/>
      <c r="AI10" s="899"/>
    </row>
    <row r="11" spans="1:256" s="72" customFormat="1" ht="104.25" customHeight="1" thickTop="1" x14ac:dyDescent="0.25">
      <c r="A11" s="71"/>
      <c r="B11" s="339" t="s">
        <v>76</v>
      </c>
      <c r="C11" s="271"/>
      <c r="D11" s="921" t="str">
        <f>IF(ISBLANK(Financiamiento!C9),"",(Financiamiento!C9))</f>
        <v xml:space="preserve">A diciembre del año 2020, se cuenta con un desembolso acumulado de USD 1,206,269 lo que representa un 84% del presupuesto acumulado. </v>
      </c>
      <c r="E11" s="921"/>
      <c r="F11" s="921"/>
      <c r="G11" s="921"/>
      <c r="H11" s="354"/>
      <c r="I11" s="900"/>
      <c r="J11" s="900"/>
      <c r="K11" s="900"/>
      <c r="L11" s="900"/>
      <c r="M11" s="900"/>
      <c r="N11" s="900"/>
      <c r="O11" s="354"/>
      <c r="P11" s="900"/>
      <c r="Q11" s="900"/>
      <c r="R11" s="900"/>
      <c r="S11" s="900"/>
      <c r="T11" s="900"/>
      <c r="U11" s="900"/>
      <c r="W11" s="900"/>
      <c r="X11" s="900"/>
      <c r="Y11" s="900"/>
      <c r="Z11" s="900"/>
      <c r="AA11" s="900"/>
      <c r="AB11" s="900"/>
      <c r="AD11" s="900"/>
      <c r="AE11" s="900"/>
      <c r="AF11" s="900"/>
      <c r="AG11" s="900"/>
      <c r="AH11" s="900"/>
      <c r="AI11" s="900"/>
    </row>
    <row r="12" spans="1:256" s="72" customFormat="1" ht="281.25" customHeight="1" x14ac:dyDescent="0.25">
      <c r="A12" s="71"/>
      <c r="B12" s="682" t="s">
        <v>316</v>
      </c>
      <c r="C12" s="272"/>
      <c r="D12" s="921" t="str">
        <f>IF(ISBLANK(Financiamiento!C25),"",(Financiamiento!C25))</f>
        <v>Ver comentarios en la la "Hoja 11" al final de las pestañas(por falta de espacio no se incluyó aquí).</v>
      </c>
      <c r="E12" s="921"/>
      <c r="F12" s="921"/>
      <c r="G12" s="921"/>
      <c r="H12" s="354"/>
      <c r="I12" s="901"/>
      <c r="J12" s="901"/>
      <c r="K12" s="901"/>
      <c r="L12" s="901"/>
      <c r="M12" s="901"/>
      <c r="N12" s="901"/>
      <c r="O12" s="354"/>
      <c r="P12" s="901"/>
      <c r="Q12" s="901"/>
      <c r="R12" s="901"/>
      <c r="S12" s="901"/>
      <c r="T12" s="901"/>
      <c r="U12" s="901"/>
      <c r="W12" s="901" t="s">
        <v>360</v>
      </c>
      <c r="X12" s="901"/>
      <c r="Y12" s="901"/>
      <c r="Z12" s="901"/>
      <c r="AA12" s="901"/>
      <c r="AB12" s="901"/>
      <c r="AD12" s="901" t="s">
        <v>345</v>
      </c>
      <c r="AE12" s="901"/>
      <c r="AF12" s="901"/>
      <c r="AG12" s="901"/>
      <c r="AH12" s="901"/>
      <c r="AI12" s="901"/>
    </row>
    <row r="13" spans="1:256" s="72" customFormat="1" ht="168.75" customHeight="1" x14ac:dyDescent="0.25">
      <c r="A13" s="71"/>
      <c r="B13" s="682" t="s">
        <v>94</v>
      </c>
      <c r="C13" s="272"/>
      <c r="D13" s="921" t="str">
        <f>IF(ISBLANK(Financiamiento!I9),"",(Financiamiento!I9))</f>
        <v>Lo gastado por el RP + lo desembolsado a SR vs lo desembolsado por el FM tiene un avance del 96%.
Lo gastado por los SR vs lo desembolsado a SR, registró un avance del 100%</v>
      </c>
      <c r="E13" s="921"/>
      <c r="F13" s="921"/>
      <c r="G13" s="921"/>
      <c r="H13" s="354"/>
      <c r="I13" s="901"/>
      <c r="J13" s="901"/>
      <c r="K13" s="901"/>
      <c r="L13" s="901"/>
      <c r="M13" s="901"/>
      <c r="N13" s="901"/>
      <c r="O13" s="354"/>
      <c r="P13" s="901"/>
      <c r="Q13" s="901"/>
      <c r="R13" s="901"/>
      <c r="S13" s="901"/>
      <c r="T13" s="901"/>
      <c r="U13" s="901"/>
      <c r="W13" s="901"/>
      <c r="X13" s="901"/>
      <c r="Y13" s="901"/>
      <c r="Z13" s="901"/>
      <c r="AA13" s="901"/>
      <c r="AB13" s="901"/>
      <c r="AD13" s="901"/>
      <c r="AE13" s="901"/>
      <c r="AF13" s="901"/>
      <c r="AG13" s="901"/>
      <c r="AH13" s="901"/>
      <c r="AI13" s="901"/>
    </row>
    <row r="14" spans="1:256" s="72" customFormat="1" ht="202.5" customHeight="1" thickBot="1" x14ac:dyDescent="0.3">
      <c r="A14" s="71"/>
      <c r="B14" s="683" t="s">
        <v>101</v>
      </c>
      <c r="C14" s="273"/>
      <c r="D14" s="918" t="str">
        <f>IF(ISBLANK(Financiamiento!I25),"",(Financiamiento!I25))</f>
        <v>Días tardados en presentar el informe de progreso actualizado y solicitud de desembolso al ALF: Se registró un día de retraso en el envío del informe.
Días que el desembolso ha tardado en llegar al RP: El 07-abril-2020 fue recibido el primer desembolso remitido por el FM, luego del envío del PUDR 2019 en fecha 29-feb-2020.
Días en que el desembolso ha tardado en llegar a los sub receptores: Se logró un promedio de 2,6 días, versus 2 días establecidos en los procedimientos.</v>
      </c>
      <c r="E14" s="918"/>
      <c r="F14" s="918"/>
      <c r="G14" s="918"/>
      <c r="H14" s="354"/>
      <c r="I14" s="902"/>
      <c r="J14" s="902"/>
      <c r="K14" s="902"/>
      <c r="L14" s="902"/>
      <c r="M14" s="902"/>
      <c r="N14" s="902"/>
      <c r="O14" s="354"/>
      <c r="P14" s="902"/>
      <c r="Q14" s="902"/>
      <c r="R14" s="902"/>
      <c r="S14" s="902"/>
      <c r="T14" s="902"/>
      <c r="U14" s="902"/>
      <c r="W14" s="902"/>
      <c r="X14" s="902"/>
      <c r="Y14" s="902"/>
      <c r="Z14" s="902"/>
      <c r="AA14" s="902"/>
      <c r="AB14" s="902"/>
      <c r="AD14" s="902"/>
      <c r="AE14" s="902"/>
      <c r="AF14" s="902"/>
      <c r="AG14" s="902"/>
      <c r="AH14" s="902"/>
      <c r="AI14" s="902"/>
    </row>
    <row r="15" spans="1:256" s="72" customFormat="1" ht="4.5" customHeight="1" thickTop="1" x14ac:dyDescent="0.4">
      <c r="A15" s="71"/>
      <c r="B15" s="274"/>
      <c r="C15" s="275"/>
      <c r="D15" s="355"/>
      <c r="E15" s="355"/>
      <c r="F15" s="355"/>
      <c r="G15" s="355"/>
      <c r="H15" s="354"/>
      <c r="I15" s="354"/>
      <c r="J15" s="354"/>
      <c r="K15" s="354"/>
      <c r="L15" s="354"/>
      <c r="M15" s="354"/>
      <c r="N15" s="354"/>
      <c r="O15" s="354"/>
    </row>
    <row r="16" spans="1:256" s="70" customFormat="1" ht="21" customHeight="1" thickBot="1" x14ac:dyDescent="0.3">
      <c r="A16" s="69"/>
      <c r="B16" s="913" t="s">
        <v>190</v>
      </c>
      <c r="C16" s="913"/>
      <c r="D16" s="913"/>
      <c r="E16" s="913"/>
      <c r="F16" s="913"/>
      <c r="G16" s="913"/>
      <c r="H16" s="913"/>
      <c r="I16" s="913"/>
      <c r="J16" s="913"/>
      <c r="K16" s="913"/>
      <c r="L16" s="913"/>
      <c r="M16" s="913"/>
      <c r="N16" s="913"/>
      <c r="O16" s="913"/>
    </row>
    <row r="17" spans="1:35" s="72" customFormat="1" ht="3.75" customHeight="1" thickTop="1" thickBot="1" x14ac:dyDescent="0.3">
      <c r="A17" s="71"/>
      <c r="B17" s="276"/>
      <c r="C17" s="277"/>
      <c r="D17" s="356"/>
      <c r="E17" s="356"/>
      <c r="F17" s="357"/>
      <c r="G17" s="357"/>
      <c r="H17" s="358"/>
      <c r="I17" s="358"/>
      <c r="J17" s="358"/>
      <c r="K17" s="358"/>
      <c r="L17" s="358"/>
      <c r="M17" s="358"/>
      <c r="N17" s="358"/>
      <c r="O17" s="358"/>
    </row>
    <row r="18" spans="1:35" s="72" customFormat="1" ht="22.5" customHeight="1" thickTop="1" thickBot="1" x14ac:dyDescent="0.4">
      <c r="A18" s="71"/>
      <c r="B18" s="919" t="s">
        <v>185</v>
      </c>
      <c r="C18" s="919"/>
      <c r="D18" s="920" t="s">
        <v>186</v>
      </c>
      <c r="E18" s="920"/>
      <c r="F18" s="920"/>
      <c r="G18" s="920"/>
      <c r="H18" s="353"/>
      <c r="I18" s="903" t="s">
        <v>366</v>
      </c>
      <c r="J18" s="903"/>
      <c r="K18" s="903"/>
      <c r="L18" s="903"/>
      <c r="M18" s="903"/>
      <c r="N18" s="903"/>
      <c r="O18" s="353"/>
      <c r="P18" s="903" t="s">
        <v>363</v>
      </c>
      <c r="Q18" s="903"/>
      <c r="R18" s="903"/>
      <c r="S18" s="903"/>
      <c r="T18" s="903"/>
      <c r="U18" s="903"/>
      <c r="W18" s="903" t="s">
        <v>365</v>
      </c>
      <c r="X18" s="903"/>
      <c r="Y18" s="903"/>
      <c r="Z18" s="903"/>
      <c r="AA18" s="903"/>
      <c r="AB18" s="903"/>
      <c r="AD18" s="903" t="s">
        <v>347</v>
      </c>
      <c r="AE18" s="903"/>
      <c r="AF18" s="903"/>
      <c r="AG18" s="903"/>
      <c r="AH18" s="903"/>
      <c r="AI18" s="903"/>
    </row>
    <row r="19" spans="1:35" s="72" customFormat="1" ht="100.5" customHeight="1" thickTop="1" x14ac:dyDescent="0.25">
      <c r="A19" s="71"/>
      <c r="B19" s="684" t="s">
        <v>110</v>
      </c>
      <c r="C19" s="278"/>
      <c r="D19" s="917" t="str">
        <f>IF(ISBLANK(Gestión!C8),"",(Gestión!C8))</f>
        <v/>
      </c>
      <c r="E19" s="917"/>
      <c r="F19" s="917"/>
      <c r="G19" s="917"/>
      <c r="H19" s="359"/>
      <c r="I19" s="904"/>
      <c r="J19" s="904"/>
      <c r="K19" s="904"/>
      <c r="L19" s="904"/>
      <c r="M19" s="904"/>
      <c r="N19" s="904"/>
      <c r="O19" s="359"/>
      <c r="P19" s="904"/>
      <c r="Q19" s="904"/>
      <c r="R19" s="904"/>
      <c r="S19" s="904"/>
      <c r="T19" s="904"/>
      <c r="U19" s="904"/>
      <c r="W19" s="904"/>
      <c r="X19" s="904"/>
      <c r="Y19" s="904"/>
      <c r="Z19" s="904"/>
      <c r="AA19" s="904"/>
      <c r="AB19" s="904"/>
      <c r="AD19" s="904"/>
      <c r="AE19" s="904"/>
      <c r="AF19" s="904"/>
      <c r="AG19" s="904"/>
      <c r="AH19" s="904"/>
      <c r="AI19" s="904"/>
    </row>
    <row r="20" spans="1:35" ht="52.5" customHeight="1" x14ac:dyDescent="0.25">
      <c r="A20" s="68"/>
      <c r="B20" s="685" t="s">
        <v>116</v>
      </c>
      <c r="C20" s="279"/>
      <c r="D20" s="915" t="str">
        <f>IF(ISBLANK(Gestión!I8),"",(Gestión!I8))</f>
        <v>Los principales cargos directivos están cubiertos. Ellos son: Cordinadora de Proyecto, Administrador General, Gerente de Monitoreo Programático, Gerente de Monitoreo Administrativo Financiero.</v>
      </c>
      <c r="E20" s="915" t="e">
        <f>+'Introducción de datos'!D72/'Introducción de datos'!G72</f>
        <v>#DIV/0!</v>
      </c>
      <c r="F20" s="915" t="e">
        <f>+('Introducción de datos'!E72+'Introducción de datos'!F72)/'Introducción de datos'!G72</f>
        <v>#DIV/0!</v>
      </c>
      <c r="G20" s="915"/>
      <c r="H20" s="359"/>
      <c r="I20" s="896"/>
      <c r="J20" s="896"/>
      <c r="K20" s="896"/>
      <c r="L20" s="896"/>
      <c r="M20" s="896"/>
      <c r="N20" s="896"/>
      <c r="O20" s="359"/>
      <c r="P20" s="896"/>
      <c r="Q20" s="896"/>
      <c r="R20" s="896"/>
      <c r="S20" s="896"/>
      <c r="T20" s="896"/>
      <c r="U20" s="896"/>
      <c r="W20" s="896"/>
      <c r="X20" s="896"/>
      <c r="Y20" s="896"/>
      <c r="Z20" s="896"/>
      <c r="AA20" s="896"/>
      <c r="AB20" s="896"/>
      <c r="AD20" s="896"/>
      <c r="AE20" s="896"/>
      <c r="AF20" s="896"/>
      <c r="AG20" s="896"/>
      <c r="AH20" s="896"/>
      <c r="AI20" s="896"/>
    </row>
    <row r="21" spans="1:35" ht="150.75" customHeight="1" x14ac:dyDescent="0.25">
      <c r="A21" s="68"/>
      <c r="B21" s="685" t="s">
        <v>121</v>
      </c>
      <c r="C21" s="279"/>
      <c r="D21" s="915" t="str">
        <f>IF(ISBLANK(Gestión!C15),"",(Gestión!C15))</f>
        <v>Todos los acuerdos de sub contrato están firmados con los sub beneficiarios.</v>
      </c>
      <c r="E21" s="915"/>
      <c r="F21" s="915"/>
      <c r="G21" s="915"/>
      <c r="H21" s="359"/>
      <c r="I21" s="896"/>
      <c r="J21" s="896"/>
      <c r="K21" s="896"/>
      <c r="L21" s="896"/>
      <c r="M21" s="896"/>
      <c r="N21" s="896"/>
      <c r="O21" s="359"/>
      <c r="P21" s="896"/>
      <c r="Q21" s="896"/>
      <c r="R21" s="896"/>
      <c r="S21" s="896"/>
      <c r="T21" s="896"/>
      <c r="U21" s="896"/>
      <c r="W21" s="896"/>
      <c r="X21" s="896"/>
      <c r="Y21" s="896"/>
      <c r="Z21" s="896"/>
      <c r="AA21" s="896"/>
      <c r="AB21" s="896"/>
      <c r="AD21" s="896"/>
      <c r="AE21" s="896"/>
      <c r="AF21" s="896"/>
      <c r="AG21" s="896"/>
      <c r="AH21" s="896"/>
      <c r="AI21" s="896"/>
    </row>
    <row r="22" spans="1:35" ht="132" customHeight="1" x14ac:dyDescent="0.25">
      <c r="A22" s="68"/>
      <c r="B22" s="685" t="s">
        <v>129</v>
      </c>
      <c r="C22" s="279"/>
      <c r="D22" s="915" t="str">
        <f>IF(ISBLANK(Gestión!I15),"",(Gestión!I15))</f>
        <v xml:space="preserve">En el indicador "Envío en tiempo de informes por parte del Personal Técnico", se ha obtenido un 98% de cumplimiento.
En el indicador "Envío en tiempo de informes por parte de los sub receptores al RP" se ha obtenido un 61% de resultado.
</v>
      </c>
      <c r="E22" s="915"/>
      <c r="F22" s="915"/>
      <c r="G22" s="915"/>
      <c r="H22" s="359"/>
      <c r="I22" s="896"/>
      <c r="J22" s="896"/>
      <c r="K22" s="896"/>
      <c r="L22" s="896"/>
      <c r="M22" s="896"/>
      <c r="N22" s="896"/>
      <c r="O22" s="359"/>
      <c r="P22" s="896"/>
      <c r="Q22" s="896"/>
      <c r="R22" s="896"/>
      <c r="S22" s="896"/>
      <c r="T22" s="896"/>
      <c r="U22" s="896"/>
      <c r="W22" s="896"/>
      <c r="X22" s="896"/>
      <c r="Y22" s="896"/>
      <c r="Z22" s="896"/>
      <c r="AA22" s="896"/>
      <c r="AB22" s="896"/>
      <c r="AD22" s="896"/>
      <c r="AE22" s="896"/>
      <c r="AF22" s="896"/>
      <c r="AG22" s="896"/>
      <c r="AH22" s="896"/>
      <c r="AI22" s="896"/>
    </row>
    <row r="23" spans="1:35" ht="65" x14ac:dyDescent="0.25">
      <c r="A23" s="68"/>
      <c r="B23" s="685" t="s">
        <v>134</v>
      </c>
      <c r="C23" s="279"/>
      <c r="D23" s="915" t="str">
        <f>IF(ISBLANK(Gestión!C27),"",(Gestión!C27))</f>
        <v>El presupuesto acumulado de productos y equipos sanitarios ha tenido un 88,74% de ejecución, quedando un saldo comprometido, pendiente de ejecución de UDS 43,343. Al 30 de junio, este saldo fue ejecutado en un 51%, quedando pendiente la ejecución de la compra del equipo Genotype y reactivos, la cual está retrasada por causa de los efectos de la pandemia.</v>
      </c>
      <c r="E23" s="915"/>
      <c r="F23" s="915"/>
      <c r="G23" s="915"/>
      <c r="H23" s="359"/>
      <c r="I23" s="896"/>
      <c r="J23" s="896"/>
      <c r="K23" s="896"/>
      <c r="L23" s="896"/>
      <c r="M23" s="896"/>
      <c r="N23" s="896"/>
      <c r="O23" s="359"/>
      <c r="P23" s="896"/>
      <c r="Q23" s="896"/>
      <c r="R23" s="896"/>
      <c r="S23" s="896"/>
      <c r="T23" s="896"/>
      <c r="U23" s="896"/>
      <c r="W23" s="896"/>
      <c r="X23" s="896"/>
      <c r="Y23" s="896"/>
      <c r="Z23" s="896"/>
      <c r="AA23" s="896"/>
      <c r="AB23" s="896"/>
      <c r="AD23" s="896"/>
      <c r="AE23" s="896"/>
      <c r="AF23" s="896"/>
      <c r="AG23" s="896"/>
      <c r="AH23" s="896"/>
      <c r="AI23" s="896"/>
    </row>
    <row r="24" spans="1:35" ht="63.75" customHeight="1" thickBot="1" x14ac:dyDescent="0.3">
      <c r="A24" s="68"/>
      <c r="B24" s="686" t="s">
        <v>142</v>
      </c>
      <c r="C24" s="280"/>
      <c r="D24" s="916" t="str">
        <f>IF(ISBLANK(Gestión!I27),"",(Gestión!I27))</f>
        <v>No aplicable. No se adquieren medicamentos con recursos del Proyecto TB.</v>
      </c>
      <c r="E24" s="916"/>
      <c r="F24" s="916"/>
      <c r="G24" s="916"/>
      <c r="H24" s="359"/>
      <c r="I24" s="897"/>
      <c r="J24" s="897"/>
      <c r="K24" s="897"/>
      <c r="L24" s="897"/>
      <c r="M24" s="897"/>
      <c r="N24" s="897"/>
      <c r="O24" s="359"/>
      <c r="P24" s="897"/>
      <c r="Q24" s="897"/>
      <c r="R24" s="897"/>
      <c r="S24" s="897"/>
      <c r="T24" s="897"/>
      <c r="U24" s="897"/>
      <c r="W24" s="897"/>
      <c r="X24" s="897"/>
      <c r="Y24" s="897"/>
      <c r="Z24" s="897"/>
      <c r="AA24" s="897"/>
      <c r="AB24" s="897"/>
      <c r="AD24" s="897"/>
      <c r="AE24" s="897"/>
      <c r="AF24" s="897"/>
      <c r="AG24" s="897"/>
      <c r="AH24" s="897"/>
      <c r="AI24" s="897"/>
    </row>
    <row r="25" spans="1:35" ht="4.5" customHeight="1" thickTop="1" x14ac:dyDescent="0.25">
      <c r="A25" s="69"/>
      <c r="B25" s="281"/>
      <c r="C25" s="282"/>
      <c r="D25" s="360"/>
      <c r="E25" s="360"/>
      <c r="F25" s="360"/>
      <c r="G25" s="360"/>
      <c r="H25" s="353"/>
      <c r="I25" s="353"/>
      <c r="J25" s="353"/>
      <c r="K25" s="353"/>
      <c r="L25" s="353"/>
      <c r="M25" s="353"/>
      <c r="N25" s="353"/>
      <c r="O25" s="353"/>
    </row>
    <row r="26" spans="1:35" s="70" customFormat="1" ht="21" customHeight="1" thickBot="1" x14ac:dyDescent="0.3">
      <c r="A26" s="69"/>
      <c r="B26" s="913" t="s">
        <v>191</v>
      </c>
      <c r="C26" s="913"/>
      <c r="D26" s="913"/>
      <c r="E26" s="913"/>
      <c r="F26" s="913"/>
      <c r="G26" s="913"/>
      <c r="H26" s="913"/>
      <c r="I26" s="913"/>
      <c r="J26" s="913"/>
      <c r="K26" s="913"/>
      <c r="L26" s="913"/>
      <c r="M26" s="913"/>
      <c r="N26" s="913"/>
      <c r="O26" s="913"/>
    </row>
    <row r="27" spans="1:35" ht="3.75" customHeight="1" thickTop="1" thickBot="1" x14ac:dyDescent="0.3">
      <c r="A27" s="69"/>
      <c r="B27" s="281"/>
      <c r="C27" s="282"/>
      <c r="D27" s="360"/>
      <c r="E27" s="360"/>
      <c r="F27" s="360"/>
      <c r="G27" s="360"/>
      <c r="H27" s="353"/>
      <c r="I27" s="353"/>
      <c r="J27" s="353"/>
      <c r="K27" s="353"/>
      <c r="L27" s="353"/>
      <c r="M27" s="353"/>
      <c r="N27" s="353"/>
      <c r="O27" s="353"/>
    </row>
    <row r="28" spans="1:35" ht="21.75" customHeight="1" thickTop="1" thickBot="1" x14ac:dyDescent="0.4">
      <c r="A28" s="68"/>
      <c r="B28" s="914" t="s">
        <v>192</v>
      </c>
      <c r="C28" s="914"/>
      <c r="D28" s="898" t="s">
        <v>186</v>
      </c>
      <c r="E28" s="898"/>
      <c r="F28" s="898"/>
      <c r="G28" s="898"/>
      <c r="H28" s="353"/>
      <c r="I28" s="898" t="s">
        <v>366</v>
      </c>
      <c r="J28" s="898"/>
      <c r="K28" s="898"/>
      <c r="L28" s="898"/>
      <c r="M28" s="898"/>
      <c r="N28" s="898"/>
      <c r="O28" s="353"/>
      <c r="P28" s="898" t="s">
        <v>363</v>
      </c>
      <c r="Q28" s="898"/>
      <c r="R28" s="898"/>
      <c r="S28" s="898"/>
      <c r="T28" s="898"/>
      <c r="U28" s="898"/>
      <c r="W28" s="898" t="s">
        <v>365</v>
      </c>
      <c r="X28" s="898"/>
      <c r="Y28" s="898"/>
      <c r="Z28" s="898"/>
      <c r="AA28" s="898"/>
      <c r="AB28" s="898"/>
      <c r="AD28" s="898" t="s">
        <v>347</v>
      </c>
      <c r="AE28" s="898"/>
      <c r="AF28" s="898"/>
      <c r="AG28" s="898"/>
      <c r="AH28" s="898"/>
      <c r="AI28" s="898"/>
    </row>
    <row r="29" spans="1:35" ht="216.75" customHeight="1" thickTop="1" x14ac:dyDescent="0.25">
      <c r="A29" s="68"/>
      <c r="B29" s="689" t="s">
        <v>356</v>
      </c>
      <c r="C29" s="283"/>
      <c r="D29" s="912" t="str">
        <f>IF(ISBLANK(Programatico!C9),"",(Programatico!C9))</f>
        <v xml:space="preserve">Logro: 89%
Se implementaron acciones de detección planteadas en la  Nota Conceptual de TB 2019- 2021, que incluye actividades de búsqueda en comunidades indígenas y población general, con el apoyo del equipo de gestión de TB, visitas de supervisión nacional e iniciativas de la asociación Alientos de Vida.
El equipo de supervisión nacional acompañó las búsquedas activas en el último trimestre mejorando la captación de casos. 
El seguimiento a los indicadores de Gestión de la Dirección General de Desarrollo de Servicios y Redes de Salud y del proyecto del Banco Mundial contribuyeron a mejorar los resultados de detección, debido a que son resultados monitoreados por los Directores regionales y generales. 
Plan de seguimiento:
Se continuará con el trabajo del equipo de Gestión, en las regiones sanitarias de Caaguazú y Alto Paraná, así como las búsquedas activas con acompañamiento del equipo de supervisión del PNCT. 
La asociación Alientos de Vida trabajará conjuntamente con organizaciones de la sociedad civil de VIH para sumar esfuerzos e incrementar los resultados en el trabajo de campo. Además, trabajarán coordinadamente con el PNCT y el Ministerio de Justicia, para colaborar en la detección de casos en centros penitenciarios.
Continuará la coordinación de actividades con la Dirección General de Desarrollo de Servicios y Redes de Salud para aumentar la detección de casos y con el Laboratorio Central y la Red de Laboratorios, para el diagnóstico y la notificación de los resultados en tiempo y forma. 
</v>
      </c>
      <c r="E29" s="912"/>
      <c r="F29" s="912"/>
      <c r="G29" s="912"/>
      <c r="H29" s="359"/>
      <c r="I29" s="894"/>
      <c r="J29" s="894"/>
      <c r="K29" s="894"/>
      <c r="L29" s="894"/>
      <c r="M29" s="894"/>
      <c r="N29" s="894"/>
      <c r="O29" s="359"/>
      <c r="P29" s="894"/>
      <c r="Q29" s="894"/>
      <c r="R29" s="894"/>
      <c r="S29" s="894"/>
      <c r="T29" s="894"/>
      <c r="U29" s="894"/>
      <c r="W29" s="894"/>
      <c r="X29" s="894"/>
      <c r="Y29" s="894"/>
      <c r="Z29" s="894"/>
      <c r="AA29" s="894"/>
      <c r="AB29" s="894"/>
      <c r="AD29" s="894"/>
      <c r="AE29" s="894"/>
      <c r="AF29" s="894"/>
      <c r="AG29" s="894"/>
      <c r="AH29" s="894"/>
      <c r="AI29" s="894"/>
    </row>
    <row r="30" spans="1:35" ht="211.5" customHeight="1" x14ac:dyDescent="0.25">
      <c r="A30" s="68"/>
      <c r="B30" s="688" t="s">
        <v>357</v>
      </c>
      <c r="C30" s="284"/>
      <c r="D30" s="912" t="str">
        <f>IF(ISBLANK(Programatico!G9),"",(Programatico!G9))</f>
        <v xml:space="preserve">
Denominador: 555. Se realizó PSD a 188 casos nuevos y Xpert TB/Rif a 367 casos nuevos, totalizando 555 casos nuevos de TB a quienes se les practicó PSD.
Teniendo en cuenta el informe del Global TB Report para el país del año 2019, el porcentaje estimado por la OMS tiene un rango de 0.08 a 2,7 para los casos nuevos y para los previamente tratados el rango va de 5.6 a 27. El país notifica dentro de los rangos mencionados. En el cálculo realizado, para casos nuevos, de 2589 y aplicando el rango mínimo de 0,08, se estima encontrar 2,07 casos de TB MDR/RR en casos nuevos. Para los previamente tratados, de 233, el 5,6% de rango mínimo, se estima encontrar 13 casos de TB MDR/RR en previamente tratados.
En el 2019 se tuvieron varias limitaciones entre ellas: 
1) Escasa disponibilidad de cartuchos de Xpert MTB/RIF, por lo cual este diagnóstico está disponible solo para grupos priorizados, quedando fuera un grupo de riesgo importante como son las personas privadas de libertad y población originaria (indígenas). 
2) Las PSD se realizan en el BSL3, cuyo uso fue discontínuo debido a múltiples factores: problemas de climatización, evaluaciones por el fabricante y por consultor contratado, así como autoclave bloqueada desde el mes de diciembre.
 3) El País aún no cuenta con la determinación molecular rápida de resistencia a H, R y fármacos inyectables de segunda línea mediante Line Probe Assay (LPA). 
Mitigación: En el mes de noviembre se inició las gestiones para la compra de 30000 cartuchos con presupuesto del Ministerio de Salud, que facilitara la inclusión de población inígena y privada de libertad, con miras a lograr en forma progresiva la universalización en el uso de este método de diagnóstico. Actualmente el presupuesto para la compra de cartucho se encuentra en espera de CDP (Certificado de Disponibilidad presupuestaria). Se estima que el proceso de transferencia a OPS sería en los próximos meses.
En el año 2020 se tiene prevista la adquisición de un equipo Genotype (LPA). En el último trimestre del año, se ha iniciado el uso paulatino del  medio rápido de cultivo (MIGIT) que también brindará resultados rápidos de PSD pudiendo así expandir la cobertura de PSD ese año 2020. Con la incorporación de estas dos metodologías se espera que mejore la Farmacovigilancia Activa y de ese modo  aumente la detección de los casos TBMDR para el 2020. </v>
      </c>
      <c r="E30" s="912"/>
      <c r="F30" s="912"/>
      <c r="G30" s="912"/>
      <c r="H30" s="359"/>
      <c r="I30" s="894"/>
      <c r="J30" s="894"/>
      <c r="K30" s="894"/>
      <c r="L30" s="894"/>
      <c r="M30" s="894"/>
      <c r="N30" s="894"/>
      <c r="O30" s="359"/>
      <c r="P30" s="894"/>
      <c r="Q30" s="894"/>
      <c r="R30" s="894"/>
      <c r="S30" s="894"/>
      <c r="T30" s="894"/>
      <c r="U30" s="894"/>
      <c r="W30" s="894"/>
      <c r="X30" s="894"/>
      <c r="Y30" s="894"/>
      <c r="Z30" s="894"/>
      <c r="AA30" s="894"/>
      <c r="AB30" s="894"/>
      <c r="AD30" s="894"/>
      <c r="AE30" s="894"/>
      <c r="AF30" s="894"/>
      <c r="AG30" s="894"/>
      <c r="AH30" s="894"/>
      <c r="AI30" s="894"/>
    </row>
    <row r="31" spans="1:35" ht="136.5" customHeight="1" x14ac:dyDescent="0.25">
      <c r="A31" s="68"/>
      <c r="B31" s="688" t="s">
        <v>358</v>
      </c>
      <c r="C31" s="284"/>
      <c r="D31" s="912" t="str">
        <f>IF(ISBLANK(Programatico!M9),"",(Programatico!M9))</f>
        <v xml:space="preserve">Logro: 108%
En el 2017, 8 pacientes TBMDR/RR bacteriológicamente confirmados iniciaron tratamiento con drogas de segunda línea. El éxito de tratamiento para esta cohorte fue del 75%( 6/8), la perdida de seguimiento fue del 12,5 % (1/8), menor a la observada en la cohorte del año anterior: 23% y con respecto a los fallecidos el egreso fue del 12.5% (1/8).
Plan de seguimiento:
Ante los resultados alcanzados se continuará con el seguimiento realizado por el Equipo psicosocial del PNCT para el logro de la adherencia al tratamiento y por lo tanto la disminución de la perdida de seguimiento; así como el fortalecimiento de los profesionales que dan el tratamiento supervisado a través de capacitaciones y retroalimentación con la coordinadora de TB DR. </v>
      </c>
      <c r="E31" s="912"/>
      <c r="F31" s="912"/>
      <c r="G31" s="912"/>
      <c r="H31" s="359"/>
      <c r="I31" s="894"/>
      <c r="J31" s="894"/>
      <c r="K31" s="894"/>
      <c r="L31" s="894"/>
      <c r="M31" s="894"/>
      <c r="N31" s="894"/>
      <c r="O31" s="359"/>
      <c r="P31" s="894"/>
      <c r="Q31" s="894"/>
      <c r="R31" s="894"/>
      <c r="S31" s="894"/>
      <c r="T31" s="894"/>
      <c r="U31" s="894"/>
      <c r="W31" s="894"/>
      <c r="X31" s="894"/>
      <c r="Y31" s="894"/>
      <c r="Z31" s="894"/>
      <c r="AA31" s="894"/>
      <c r="AB31" s="894"/>
      <c r="AD31" s="894"/>
      <c r="AE31" s="894"/>
      <c r="AF31" s="894"/>
      <c r="AG31" s="894"/>
      <c r="AH31" s="894"/>
      <c r="AI31" s="894"/>
    </row>
    <row r="32" spans="1:35" ht="162" customHeight="1" x14ac:dyDescent="0.25">
      <c r="A32" s="68"/>
      <c r="B32" s="687" t="s">
        <v>348</v>
      </c>
      <c r="C32" s="284"/>
      <c r="D32" s="905" t="str">
        <f>IF(ISBLANK(Programatico!L24),"",(Programatico!L24))</f>
        <v xml:space="preserve">Logro: 89%
Se implementaron acciones de detección planteadas en la  Nota Conceptual de TB 2019- 2021, que incluye actividades de búsqueda en comunidades indígenas y población general, con el apoyo del equipo de gestión de TB, visitas de supervisión nacional e iniciativas de la asociación Alientos de Vida.
El equipo de supervisión nacional acompañó las búsquedas activas en el último trimestre mejorando la captación de casos. 
El seguimiento a los indicadores de Gestión de la Dirección General de Desarrollo de Servicios y Redes de Salud y del proyecto del Banco Mundial contribuyeron a mejorar los resultados de detección, debido a que son resultados monitoreados por los Directores regionales y generales. 
Plan de seguimiento:
Se continuará con el trabajo del equipo de Gestión, en las regiones sanitarias de Caaguazú y Alto Paraná, así como las búsquedas activas con acompañamiento del equipo de supervisión del PNCT. 
La asociación Alientos de Vida trabajará conjuntamente con organizaciones de la sociedad civil de VIH para sumar esfuerzos e incrementar los resultados en el trabajo de campo. Además, trabajarán coordinadamente con el PNCT y el Ministerio de Justicia, para colaborar en la detección de casos en centros penitenciarios.
Continuará la coordinación de actividades con la Dirección General de Desarrollo de Servicios y Redes de Salud para aumentar la detección de casos y con el Laboratorio Central y la Red de Laboratorios, para el diagnóstico y la notificación de los resultados en tiempo y forma. 
</v>
      </c>
      <c r="E32" s="905"/>
      <c r="F32" s="905"/>
      <c r="G32" s="905"/>
      <c r="H32" s="359"/>
      <c r="I32" s="894"/>
      <c r="J32" s="894"/>
      <c r="K32" s="894"/>
      <c r="L32" s="894"/>
      <c r="M32" s="894"/>
      <c r="N32" s="894"/>
      <c r="O32" s="359"/>
      <c r="P32" s="894"/>
      <c r="Q32" s="894"/>
      <c r="R32" s="894"/>
      <c r="S32" s="894"/>
      <c r="T32" s="894"/>
      <c r="U32" s="894"/>
      <c r="W32" s="894"/>
      <c r="X32" s="894"/>
      <c r="Y32" s="894"/>
      <c r="Z32" s="894"/>
      <c r="AA32" s="894"/>
      <c r="AB32" s="894"/>
      <c r="AD32" s="894"/>
      <c r="AE32" s="894"/>
      <c r="AF32" s="894"/>
      <c r="AG32" s="894"/>
      <c r="AH32" s="894"/>
      <c r="AI32" s="894"/>
    </row>
    <row r="33" spans="1:35" ht="159" customHeight="1" x14ac:dyDescent="0.25">
      <c r="A33" s="68"/>
      <c r="B33" s="687" t="s">
        <v>349</v>
      </c>
      <c r="C33" s="284"/>
      <c r="D33" s="905" t="str">
        <f>IF(ISBLANK(Programatico!L25),"",(Programatico!L25))</f>
        <v xml:space="preserve">
Denominador: 555. Se realizó PSD a 188 casos nuevos y Xpert TB/Rif a 367 casos nuevos, totalizando 555 casos nuevos de TB a quienes se les practicó PSD.
Teniendo en cuenta el informe del Global TB Report para el país del año 2019, el porcentaje estimado por la OMS tiene un rango de 0.08 a 2,7 para los casos nuevos y para los previamente tratados el rango va de 5.6 a 27. El país notifica dentro de los rangos mencionados. En el cálculo realizado, para casos nuevos, de 2589 y aplicando el rango mínimo de 0,08, se estima encontrar 2,07 casos de TB MDR/RR en casos nuevos. Para los previamente tratados, de 233, el 5,6% de rango mínimo, se estima encontrar 13 casos de TB MDR/RR en previamente tratados.
En el 2019 se tuvieron varias limitaciones entre ellas: 
1) Escasa disponibilidad de cartuchos de Xpert MTB/RIF, por lo cual este diagnóstico está disponible solo para grupos priorizados, quedando fuera un grupo de riesgo importante como son las personas privadas de libertad y población originaria (indígenas). 
2) Las PSD se realizan en el BSL3, cuyo uso fue discontínuo debido a múltiples factores: problemas de climatización, evaluaciones por el fabricante y por consultor contratado, así como autoclave bloqueada desde el mes de diciembre.
 3) El País aún no cuenta con la determinación molecular rápida de resistencia a H, R y fármacos inyectables de segunda línea mediante Line Probe Assay (LPA). 
Mitigación: En el mes de noviembre se inició las gestiones para la compra de 30000 cartuchos con presupuesto del Ministerio de Salud, que facilitara la inclusión de población inígena y privada de libertad, con miras a lograr en forma progresiva la universalización en el uso de este método de diagnóstico. Actualmente el presupuesto para la compra de cartucho se encuentra en espera de CDP (Certificado de Disponibilidad presupuestaria). Se estima que el proceso de transferencia a OPS sería en los próximos meses.
En el año 2020 se tiene prevista la adquisición de un equipo Genotype (LPA). En el último trimestre del año, se ha iniciado el uso paulatino del  medio rápido de cultivo (MIGIT) que también brindará resultados rápidos de PSD pudiendo así expandir la cobertura de PSD ese año 2020. Con la incorporación de estas dos metodologías se espera que mejore la Farmacovigilancia Activa y de ese modo  aumente la detección de los casos TBMDR para el 2020. </v>
      </c>
      <c r="E33" s="905"/>
      <c r="F33" s="905"/>
      <c r="G33" s="905"/>
      <c r="H33" s="359"/>
      <c r="I33" s="894"/>
      <c r="J33" s="894"/>
      <c r="K33" s="894"/>
      <c r="L33" s="894"/>
      <c r="M33" s="894"/>
      <c r="N33" s="894"/>
      <c r="O33" s="359"/>
      <c r="P33" s="894"/>
      <c r="Q33" s="894"/>
      <c r="R33" s="894"/>
      <c r="S33" s="894"/>
      <c r="T33" s="894"/>
      <c r="U33" s="894"/>
      <c r="W33" s="894"/>
      <c r="X33" s="894"/>
      <c r="Y33" s="894"/>
      <c r="Z33" s="894"/>
      <c r="AA33" s="894"/>
      <c r="AB33" s="894"/>
      <c r="AD33" s="894" t="s">
        <v>341</v>
      </c>
      <c r="AE33" s="894"/>
      <c r="AF33" s="894"/>
      <c r="AG33" s="894"/>
      <c r="AH33" s="894"/>
      <c r="AI33" s="894"/>
    </row>
    <row r="34" spans="1:35" ht="261.75" customHeight="1" x14ac:dyDescent="0.25">
      <c r="A34" s="68"/>
      <c r="B34" s="687" t="s">
        <v>350</v>
      </c>
      <c r="C34" s="284"/>
      <c r="D34" s="905" t="str">
        <f>IF(ISBLANK(Programatico!L26),"",(Programatico!L26))</f>
        <v xml:space="preserve">Logro: 108%
En el 2017, 8 pacientes TBMDR/RR bacteriológicamente confirmados iniciaron tratamiento con drogas de segunda línea. El éxito de tratamiento para esta cohorte fue del 75%( 6/8), la perdida de seguimiento fue del 12,5 % (1/8), menor a la observada en la cohorte del año anterior: 23% y con respecto a los fallecidos el egreso fue del 12.5% (1/8).
Plan de seguimiento:
Ante los resultados alcanzados se continuará con el seguimiento realizado por el Equipo psicosocial del PNCT para el logro de la adherencia al tratamiento y por lo tanto la disminución de la perdida de seguimiento; así como el fortalecimiento de los profesionales que dan el tratamiento supervisado a través de capacitaciones y retroalimentación con la coordinadora de TB DR. </v>
      </c>
      <c r="E34" s="905"/>
      <c r="F34" s="905"/>
      <c r="G34" s="905"/>
      <c r="H34" s="359"/>
      <c r="I34" s="894"/>
      <c r="J34" s="894"/>
      <c r="K34" s="894"/>
      <c r="L34" s="894"/>
      <c r="M34" s="894"/>
      <c r="N34" s="894"/>
      <c r="O34" s="359"/>
      <c r="P34" s="894"/>
      <c r="Q34" s="894"/>
      <c r="R34" s="894"/>
      <c r="S34" s="894"/>
      <c r="T34" s="894"/>
      <c r="U34" s="894"/>
      <c r="W34" s="894" t="s">
        <v>359</v>
      </c>
      <c r="X34" s="894"/>
      <c r="Y34" s="894"/>
      <c r="Z34" s="894"/>
      <c r="AA34" s="894"/>
      <c r="AB34" s="894"/>
      <c r="AD34" s="894" t="s">
        <v>343</v>
      </c>
      <c r="AE34" s="894"/>
      <c r="AF34" s="894"/>
      <c r="AG34" s="894"/>
      <c r="AH34" s="894"/>
      <c r="AI34" s="894"/>
    </row>
    <row r="35" spans="1:35" ht="195" x14ac:dyDescent="0.25">
      <c r="A35" s="68"/>
      <c r="B35" s="687" t="s">
        <v>351</v>
      </c>
      <c r="C35" s="285"/>
      <c r="D35" s="905" t="str">
        <f>IF(ISBLANK(Programatico!L27),"",(Programatico!L27))</f>
        <v>Logro: 97% de la  meta esperada. Se reportó 2.432 casos de TB.
El resultado alcanzado se debe a la implementación de las acciones planteadas en el Plan Estratégico de la Repuesta Nacional 2016 - 2020 y las actividades de la presente Nota Conceptual: supervisiones capacitantes, seguimiento a los casos, visita de monitoreo, entre otros.
Plan de seguimiento:
Se continuará con la distribución de los medicamentos a todas las regiones y establecimientos de salud para asegurar el inicio oportuno del tratamiento. 
Así  mismo se realizarán acciones orientadas a garantizar la notificación en tiempo y forma de todos los casos que inician tratamiento.</v>
      </c>
      <c r="E35" s="905"/>
      <c r="F35" s="905"/>
      <c r="G35" s="905"/>
      <c r="H35" s="359"/>
      <c r="I35" s="894"/>
      <c r="J35" s="894"/>
      <c r="K35" s="894"/>
      <c r="L35" s="894"/>
      <c r="M35" s="894"/>
      <c r="N35" s="894"/>
      <c r="O35" s="359"/>
      <c r="P35" s="894"/>
      <c r="Q35" s="894"/>
      <c r="R35" s="894"/>
      <c r="S35" s="894"/>
      <c r="T35" s="894"/>
      <c r="U35" s="894"/>
      <c r="W35" s="894"/>
      <c r="X35" s="894"/>
      <c r="Y35" s="894"/>
      <c r="Z35" s="894"/>
      <c r="AA35" s="894"/>
      <c r="AB35" s="894"/>
      <c r="AD35" s="894"/>
      <c r="AE35" s="894"/>
      <c r="AF35" s="894"/>
      <c r="AG35" s="894"/>
      <c r="AH35" s="894"/>
      <c r="AI35" s="894"/>
    </row>
    <row r="36" spans="1:35" ht="170.25" customHeight="1" x14ac:dyDescent="0.25">
      <c r="A36" s="68"/>
      <c r="B36" s="687" t="s">
        <v>352</v>
      </c>
      <c r="C36" s="285"/>
      <c r="D36" s="905" t="str">
        <f>IF(ISBLANK(Programatico!L28),"",(Programatico!L28))</f>
        <v xml:space="preserve">Tasa de mortalidad por TB en VIH negativos estimados por OMS 2018: 4 
Fuente de datos de mortalidad: Global TB Report 2019
Denominador:  Fuente de total población 2018: Dirección General de Estadísticas Encuestas y Censos, DGEEC. Paraguay. Proyección de la Población Nacional, Urbano Rural, por sexo y edad, 2000 -2025. http://www.dgeec.gov.py/Publicaciones/Biblioteca/proyeccion%20nacional/Estimacion%20y%20proyeccion%20Nacional.pdf). Fuente de datos de mortalidad: Subsistema de Estadísticas Vitales del Ministerio de Salud Pública y Bienestar Social.
En el año 2019 el departamento de estadísticas del PNCT, realizó controles trimestrales con la base de defunciones del subsistema de estadísticas vitales. A partir de estas revisiones se solicitó a las regiones sanitarias confirmaciones  sobre los fallecidos por TB registrados en la DIGIES que no fueron notificados al PNCT. Como resultado de las verificaciones, se comunicó los hallazgos a la DIGIES vía nota con las evidencias y se logró que dicha institución depure la base de mortalidad por TB, lo que permitió suprimir 79 casos fallecidos por otras causas, lo que incide en la tasa reportada en este periodo. Este mismo procedimiento, permitió detectar que un número importante de fallecidos por TB, registrados en la base de datos del PNCT, no están registrados en la base de datos de Estadísticas Vitales. 
Plan de seguimiento:
Continuar con las verificaciones trimestrales de la base de fallecidos del subsistema de estadísticas vitales y el control cruzado con los gerentes regionales de TB. </v>
      </c>
      <c r="E36" s="905"/>
      <c r="F36" s="905"/>
      <c r="G36" s="905"/>
      <c r="H36" s="359"/>
      <c r="I36" s="894"/>
      <c r="J36" s="894"/>
      <c r="K36" s="894"/>
      <c r="L36" s="894"/>
      <c r="M36" s="894"/>
      <c r="N36" s="894"/>
      <c r="O36" s="359"/>
      <c r="P36" s="894"/>
      <c r="Q36" s="894"/>
      <c r="R36" s="894"/>
      <c r="S36" s="894"/>
      <c r="T36" s="894"/>
      <c r="U36" s="894"/>
      <c r="W36" s="894"/>
      <c r="X36" s="894"/>
      <c r="Y36" s="894"/>
      <c r="Z36" s="894"/>
      <c r="AA36" s="894"/>
      <c r="AB36" s="894"/>
      <c r="AD36" s="894"/>
      <c r="AE36" s="894"/>
      <c r="AF36" s="894"/>
      <c r="AG36" s="894"/>
      <c r="AH36" s="894"/>
      <c r="AI36" s="894"/>
    </row>
    <row r="37" spans="1:35" ht="218.25" customHeight="1" x14ac:dyDescent="0.25">
      <c r="A37" s="68"/>
      <c r="B37" s="687" t="s">
        <v>353</v>
      </c>
      <c r="C37" s="285"/>
      <c r="D37" s="905" t="str">
        <f>IF(ISBLANK(Programatico!L29),"",(Programatico!L29))</f>
        <v>1704/2404
Para el seguimiento de este indicador se han aprovechado diversas actividades como ser las supervisiones nacionales, las reuniones de fortalecimiento, los talleres de monitoreo así como reuniones en un gran número de servicios para que todos los pacientes cuenten con una condición de egreso, así como notificaciones a las Regiones Sanitarias desde el PNCT sobre los casos pendientes. El país cuenta con cantidad suficiente de medicamentos para inicio y seguimiento de los casos de TB.
Mitigación:
En coordinación con la Dirección General de Desarrollo de Servicios y Redes de Salud se dará seguimiento a este indicador como evaluación de la gestión de TB en los establecimientos de salud.
La supervision nacional se implementará en todos los distritos del país y en los servicios con un porcentaje bajo de éxito de tratamiento. Se propondrán cambios en la estrategia de supervisión y en los instrumentos utilizados en estas visitas, para enfocarla en el seguimiento de casos hasta el egreso de los mismos.</v>
      </c>
      <c r="E37" s="905"/>
      <c r="F37" s="905"/>
      <c r="G37" s="905"/>
      <c r="H37" s="359"/>
      <c r="I37" s="894"/>
      <c r="J37" s="894"/>
      <c r="K37" s="894"/>
      <c r="L37" s="894"/>
      <c r="M37" s="894"/>
      <c r="N37" s="894"/>
      <c r="O37" s="359"/>
      <c r="P37" s="894"/>
      <c r="Q37" s="894"/>
      <c r="R37" s="894"/>
      <c r="S37" s="894"/>
      <c r="T37" s="894"/>
      <c r="U37" s="894"/>
      <c r="W37" s="894" t="s">
        <v>361</v>
      </c>
      <c r="X37" s="894"/>
      <c r="Y37" s="894"/>
      <c r="Z37" s="894"/>
      <c r="AA37" s="894"/>
      <c r="AB37" s="894"/>
      <c r="AD37" s="894" t="s">
        <v>344</v>
      </c>
      <c r="AE37" s="894"/>
      <c r="AF37" s="894"/>
      <c r="AG37" s="894"/>
      <c r="AH37" s="894"/>
      <c r="AI37" s="894"/>
    </row>
    <row r="38" spans="1:35" ht="189" customHeight="1" x14ac:dyDescent="0.25">
      <c r="A38" s="68"/>
      <c r="B38" s="687" t="s">
        <v>354</v>
      </c>
      <c r="C38" s="285"/>
      <c r="D38" s="905" t="str">
        <f>IF(ISBLANK(Programatico!L30),"",(Programatico!L30))</f>
        <v xml:space="preserve">En el trascurso del 2019, el país notificó 14 casos de TB RR/MDR.
Teniendo en cuenta el último informe del 2019 del Global TB Report para el país, el porcentaje estimado por la OMS tiene un rango de 0.08 a 2,7 para los casos nuevos y para los previamente tratados el rango va de 5.6 a 27. El país notifica dentro de los rangos mencionados. En el cálculo realizado, para casos nuevos, de 2589 y aplicando el rango mínimo de 0,08, se estima encontrar 2,07 casos de TB MDR/RR en casos nuevos. Para los previamente tratados, de 233, el 5,6% de rango mínimo, se estima encontrar 13 casos de TB MDR/RR en previamente tratados, totalizando 15 casos como mínimo el número a diagnosticar en el año. 
En el 2019 se vieron limitaciones: 
1) Escasa disponibilidad de cartuchos de Xpert MTB/RIF, por lo cual este diagnóstico está disponible solo para grupos priorizados, quedando fuera un grupo de riesgo importante como son las personas privadas de la libertad y la población originaria (indígenas). 
2) Las PSD se realizan en el BSL3, cuyo uso fue discontínuo debido a múltiples factores: problemas de climatización, con evaluaciones realizadas por el fabricante y por un consultor contratado para identificar los inconvenientes, así como autoclave bloqueado desde el mes de diciembre, que retrasaron el proceso de diagnóstico.
 3) El país aún no cuenta con la determinación molecular rápida de resistencia a H, R y fármacos inyectables de segunda línea mediante Line Probe Assay (LPA). 
Mitigación: En el mes de noviembre se iniciaron las gestiones para la compra de 30000 cartuchos con presupuesto del Ministerio de Salud, que facilitara la inclusión de estos grupos con miras a lograr en forma progresiva la universalización en el uso de este método de diagnóstico. Actualmente este rubro se encuentra en espera de CDP (Certificado de Disponibilidad presupuestaria), y se estima que el proceso de transferencia a OPS sería en los próximos meses.
En el presente año se tiene previsto la adquisición de un equipo Genotype (LPA). En el último trimestre del año, se inició el uso paulatino del  medio rápido de cultivo (MIGIT) que también brindará resultados rápidos de PSD pudiendo así expandir la cobertura de PSD para el 2020. 
Con la incorporación de estas dos metodologías se espera mejore la Farmacovigilancia Activa y de ese modo  aumente la detección de los casos TBMDR para el 2020. 
</v>
      </c>
      <c r="E38" s="905"/>
      <c r="F38" s="905"/>
      <c r="G38" s="905"/>
      <c r="H38" s="359"/>
      <c r="I38" s="906"/>
      <c r="J38" s="907"/>
      <c r="K38" s="907"/>
      <c r="L38" s="907"/>
      <c r="M38" s="907"/>
      <c r="N38" s="908"/>
      <c r="O38" s="359"/>
      <c r="P38" s="906" t="s">
        <v>364</v>
      </c>
      <c r="Q38" s="907"/>
      <c r="R38" s="907"/>
      <c r="S38" s="907"/>
      <c r="T38" s="907"/>
      <c r="U38" s="908"/>
      <c r="W38" s="894" t="s">
        <v>362</v>
      </c>
      <c r="X38" s="894"/>
      <c r="Y38" s="894"/>
      <c r="Z38" s="894"/>
      <c r="AA38" s="894"/>
      <c r="AB38" s="894"/>
      <c r="AD38" s="894" t="s">
        <v>342</v>
      </c>
      <c r="AE38" s="894"/>
      <c r="AF38" s="894"/>
      <c r="AG38" s="894"/>
      <c r="AH38" s="894"/>
      <c r="AI38" s="894"/>
    </row>
    <row r="39" spans="1:35" ht="130" x14ac:dyDescent="0.25">
      <c r="A39" s="68"/>
      <c r="B39" s="687" t="s">
        <v>355</v>
      </c>
      <c r="C39" s="285"/>
      <c r="D39" s="905" t="str">
        <f>IF(ISBLANK(Programatico!L31),"",(Programatico!L31))</f>
        <v xml:space="preserve">Iniciaron tratamiento el 100% de los casos diagnosticados.
Desde que se cuenta con equipos de GenXpert, se obtienen resultados en menor tiempo, lo cual ha mejorado el tiempo de inicio de tratamiento acortándolo a un promedio de 19 días entre la recepción del resultado y el inicio del mismo, facilitando el enrolamiento a tratamiento con drogas de segunda línea de todos de los casos notificados. </v>
      </c>
      <c r="E39" s="905"/>
      <c r="F39" s="905"/>
      <c r="G39" s="905"/>
      <c r="H39" s="359"/>
      <c r="I39" s="909"/>
      <c r="J39" s="910"/>
      <c r="K39" s="910"/>
      <c r="L39" s="910"/>
      <c r="M39" s="910"/>
      <c r="N39" s="911"/>
      <c r="O39" s="359"/>
      <c r="P39" s="909"/>
      <c r="Q39" s="910"/>
      <c r="R39" s="910"/>
      <c r="S39" s="910"/>
      <c r="T39" s="910"/>
      <c r="U39" s="911"/>
      <c r="W39" s="894"/>
      <c r="X39" s="894"/>
      <c r="Y39" s="894"/>
      <c r="Z39" s="894"/>
      <c r="AA39" s="894"/>
      <c r="AB39" s="894"/>
      <c r="AD39" s="894" t="s">
        <v>342</v>
      </c>
      <c r="AE39" s="894"/>
      <c r="AF39" s="894"/>
      <c r="AG39" s="894"/>
      <c r="AH39" s="894"/>
      <c r="AI39" s="894"/>
    </row>
    <row r="40" spans="1:35" ht="47.25" customHeight="1" x14ac:dyDescent="0.25">
      <c r="A40" s="68"/>
      <c r="B40" s="687" t="s">
        <v>86</v>
      </c>
      <c r="C40" s="285"/>
      <c r="D40" s="905" t="str">
        <f>IF(ISBLANK(Programatico!L32),"",(Programatico!L32))</f>
        <v>Los resultados reportados, corresponden a datos preliminares, enviados por el PRONASIDA al PNCT en fecha 30 de enero de 2020. Según informe, se encuentra en proceso, la recepción de datos finales de las Regiones Sanitarias, por tanto el resultado final se espera esté disponible para el mes de marzo de 2020, fecha límite establecida por el PRONASIDA para la elaboración de los reportes del año anterior.</v>
      </c>
      <c r="E40" s="905"/>
      <c r="F40" s="905"/>
      <c r="G40" s="905"/>
      <c r="H40" s="359"/>
      <c r="I40" s="894"/>
      <c r="J40" s="894"/>
      <c r="K40" s="894"/>
      <c r="L40" s="894"/>
      <c r="M40" s="894"/>
      <c r="N40" s="894"/>
      <c r="O40" s="359"/>
      <c r="P40" s="894"/>
      <c r="Q40" s="894"/>
      <c r="R40" s="894"/>
      <c r="S40" s="894"/>
      <c r="T40" s="894"/>
      <c r="U40" s="894"/>
      <c r="W40" s="894"/>
      <c r="X40" s="894"/>
      <c r="Y40" s="894"/>
      <c r="Z40" s="894"/>
      <c r="AA40" s="894"/>
      <c r="AB40" s="894"/>
      <c r="AD40" s="894"/>
      <c r="AE40" s="894"/>
      <c r="AF40" s="894"/>
      <c r="AG40" s="894"/>
      <c r="AH40" s="894"/>
      <c r="AI40" s="894"/>
    </row>
    <row r="41" spans="1:35" ht="81" customHeight="1" thickBot="1" x14ac:dyDescent="0.3">
      <c r="A41" s="68"/>
      <c r="B41" s="687" t="s">
        <v>87</v>
      </c>
      <c r="C41" s="286"/>
      <c r="D41" s="905" t="str">
        <f>IF(ISBLANK(Programatico!L33),"",(Programatico!L33))</f>
        <v/>
      </c>
      <c r="E41" s="905"/>
      <c r="F41" s="905"/>
      <c r="G41" s="905"/>
      <c r="H41" s="359"/>
      <c r="I41" s="895"/>
      <c r="J41" s="895"/>
      <c r="K41" s="895"/>
      <c r="L41" s="895"/>
      <c r="M41" s="895"/>
      <c r="N41" s="895"/>
      <c r="O41" s="359"/>
      <c r="P41" s="895"/>
      <c r="Q41" s="895"/>
      <c r="R41" s="895"/>
      <c r="S41" s="895"/>
      <c r="T41" s="895"/>
      <c r="U41" s="895"/>
      <c r="W41" s="895"/>
      <c r="X41" s="895"/>
      <c r="Y41" s="895"/>
      <c r="Z41" s="895"/>
      <c r="AA41" s="895"/>
      <c r="AB41" s="895"/>
      <c r="AD41" s="895"/>
      <c r="AE41" s="895"/>
      <c r="AF41" s="895"/>
      <c r="AG41" s="895"/>
      <c r="AH41" s="895"/>
      <c r="AI41" s="895"/>
    </row>
    <row r="42" spans="1:35" ht="12" thickTop="1" x14ac:dyDescent="0.25">
      <c r="B42" s="287"/>
      <c r="C42" s="287"/>
      <c r="D42" s="361"/>
      <c r="E42" s="361"/>
      <c r="F42" s="361"/>
      <c r="G42" s="361"/>
      <c r="H42" s="361"/>
      <c r="I42" s="361"/>
      <c r="J42" s="361"/>
      <c r="K42" s="361"/>
      <c r="L42" s="361"/>
      <c r="M42" s="361"/>
      <c r="N42" s="361"/>
      <c r="O42" s="361"/>
    </row>
    <row r="43" spans="1:35" x14ac:dyDescent="0.25">
      <c r="B43" s="287"/>
      <c r="C43" s="287"/>
      <c r="D43" s="361"/>
      <c r="E43" s="361"/>
      <c r="F43" s="361"/>
      <c r="G43" s="361"/>
      <c r="H43" s="361"/>
      <c r="I43" s="361"/>
      <c r="J43" s="361"/>
      <c r="K43" s="361"/>
      <c r="L43" s="361"/>
      <c r="M43" s="361"/>
      <c r="N43" s="361"/>
      <c r="O43" s="361"/>
    </row>
    <row r="44" spans="1:35" x14ac:dyDescent="0.25">
      <c r="B44" s="287"/>
      <c r="C44" s="287"/>
      <c r="D44" s="361"/>
      <c r="E44" s="361"/>
      <c r="F44" s="361"/>
      <c r="G44" s="361"/>
      <c r="H44" s="361"/>
      <c r="I44" s="361"/>
      <c r="J44" s="361"/>
      <c r="K44" s="361"/>
      <c r="L44" s="361"/>
      <c r="M44" s="361"/>
      <c r="N44" s="361"/>
      <c r="O44" s="361"/>
    </row>
    <row r="45" spans="1:35" x14ac:dyDescent="0.25">
      <c r="B45" s="287"/>
      <c r="C45" s="287"/>
      <c r="D45" s="361"/>
      <c r="E45" s="361"/>
      <c r="F45" s="361"/>
      <c r="G45" s="361"/>
      <c r="H45" s="361"/>
      <c r="I45" s="361"/>
      <c r="J45" s="361"/>
      <c r="K45" s="361"/>
      <c r="L45" s="361"/>
      <c r="M45" s="361"/>
      <c r="N45" s="361"/>
      <c r="O45" s="361"/>
    </row>
    <row r="46" spans="1:35" x14ac:dyDescent="0.25">
      <c r="B46" s="287"/>
      <c r="C46" s="287"/>
      <c r="D46" s="361"/>
      <c r="E46" s="361"/>
      <c r="F46" s="361"/>
      <c r="G46" s="361"/>
      <c r="H46" s="361"/>
      <c r="I46" s="361"/>
      <c r="J46" s="361"/>
      <c r="K46" s="361"/>
      <c r="L46" s="361"/>
      <c r="M46" s="361"/>
      <c r="N46" s="361"/>
      <c r="O46" s="361"/>
    </row>
    <row r="47" spans="1:35" x14ac:dyDescent="0.25">
      <c r="B47" s="287"/>
      <c r="C47" s="287"/>
      <c r="D47" s="361"/>
      <c r="E47" s="361"/>
      <c r="F47" s="361"/>
      <c r="G47" s="361"/>
      <c r="H47" s="361"/>
      <c r="I47" s="361"/>
      <c r="J47" s="361"/>
      <c r="K47" s="361"/>
      <c r="L47" s="361"/>
      <c r="M47" s="361"/>
      <c r="N47" s="361"/>
      <c r="O47" s="361"/>
    </row>
    <row r="48" spans="1:35" x14ac:dyDescent="0.25">
      <c r="B48" s="287"/>
      <c r="C48" s="287"/>
      <c r="D48" s="361"/>
      <c r="E48" s="361"/>
      <c r="F48" s="361"/>
      <c r="G48" s="361"/>
      <c r="H48" s="361"/>
      <c r="I48" s="361"/>
      <c r="J48" s="361"/>
      <c r="K48" s="361"/>
      <c r="L48" s="361"/>
      <c r="M48" s="361"/>
      <c r="N48" s="361"/>
      <c r="O48" s="361"/>
    </row>
    <row r="49" spans="2:15" x14ac:dyDescent="0.25">
      <c r="B49" s="287"/>
      <c r="C49" s="287"/>
      <c r="D49" s="361"/>
      <c r="E49" s="361"/>
      <c r="F49" s="361"/>
      <c r="G49" s="361"/>
      <c r="H49" s="361"/>
      <c r="I49" s="361"/>
      <c r="J49" s="361"/>
      <c r="K49" s="361"/>
      <c r="L49" s="361"/>
      <c r="M49" s="361"/>
      <c r="N49" s="361"/>
      <c r="O49" s="361"/>
    </row>
    <row r="50" spans="2:15" x14ac:dyDescent="0.25">
      <c r="B50" s="287"/>
      <c r="C50" s="287"/>
      <c r="D50" s="361"/>
      <c r="E50" s="361"/>
      <c r="F50" s="361"/>
      <c r="G50" s="361"/>
      <c r="H50" s="361"/>
      <c r="I50" s="361"/>
      <c r="J50" s="361"/>
      <c r="K50" s="361"/>
      <c r="L50" s="361"/>
      <c r="M50" s="361"/>
      <c r="N50" s="361"/>
      <c r="O50" s="361"/>
    </row>
    <row r="51" spans="2:15" x14ac:dyDescent="0.25">
      <c r="B51" s="287"/>
      <c r="C51" s="287"/>
      <c r="D51" s="361"/>
      <c r="E51" s="361"/>
      <c r="F51" s="361"/>
      <c r="G51" s="361"/>
      <c r="H51" s="361"/>
      <c r="I51" s="361"/>
      <c r="J51" s="361"/>
      <c r="K51" s="361"/>
      <c r="L51" s="361"/>
      <c r="M51" s="361"/>
      <c r="N51" s="361"/>
      <c r="O51" s="361"/>
    </row>
    <row r="52" spans="2:15" x14ac:dyDescent="0.25">
      <c r="B52" s="287"/>
      <c r="C52" s="287"/>
      <c r="D52" s="361"/>
      <c r="E52" s="361"/>
      <c r="F52" s="361"/>
      <c r="G52" s="361"/>
      <c r="H52" s="361"/>
      <c r="I52" s="361"/>
      <c r="J52" s="361"/>
      <c r="K52" s="361"/>
      <c r="L52" s="361"/>
      <c r="M52" s="361"/>
      <c r="N52" s="361"/>
      <c r="O52" s="361"/>
    </row>
    <row r="53" spans="2:15" x14ac:dyDescent="0.25">
      <c r="B53" s="287"/>
      <c r="C53" s="287"/>
      <c r="D53" s="361"/>
      <c r="E53" s="361"/>
      <c r="F53" s="361"/>
      <c r="G53" s="361"/>
      <c r="H53" s="361"/>
      <c r="I53" s="361"/>
      <c r="J53" s="361"/>
      <c r="K53" s="361"/>
      <c r="L53" s="361"/>
      <c r="M53" s="361"/>
      <c r="N53" s="361"/>
      <c r="O53" s="361"/>
    </row>
    <row r="54" spans="2:15" x14ac:dyDescent="0.25">
      <c r="B54" s="287"/>
      <c r="C54" s="287"/>
      <c r="D54" s="361"/>
      <c r="E54" s="361"/>
      <c r="F54" s="361"/>
      <c r="G54" s="361"/>
      <c r="H54" s="361"/>
      <c r="I54" s="361"/>
      <c r="J54" s="361"/>
      <c r="K54" s="361"/>
      <c r="L54" s="361"/>
      <c r="M54" s="361"/>
      <c r="N54" s="361"/>
      <c r="O54" s="361"/>
    </row>
    <row r="55" spans="2:15" x14ac:dyDescent="0.25">
      <c r="B55" s="287"/>
      <c r="C55" s="287"/>
      <c r="D55" s="361"/>
      <c r="E55" s="361"/>
      <c r="F55" s="361"/>
      <c r="G55" s="361"/>
      <c r="H55" s="361"/>
      <c r="I55" s="361"/>
      <c r="J55" s="361"/>
      <c r="K55" s="361"/>
      <c r="L55" s="361"/>
      <c r="M55" s="361"/>
      <c r="N55" s="361"/>
      <c r="O55" s="361"/>
    </row>
    <row r="56" spans="2:15" x14ac:dyDescent="0.25">
      <c r="B56" s="287"/>
      <c r="C56" s="287"/>
      <c r="D56" s="361"/>
      <c r="E56" s="361"/>
      <c r="F56" s="361"/>
      <c r="G56" s="361"/>
      <c r="H56" s="361"/>
      <c r="I56" s="361"/>
      <c r="J56" s="361"/>
      <c r="K56" s="361"/>
      <c r="L56" s="361"/>
      <c r="M56" s="361"/>
      <c r="N56" s="361"/>
      <c r="O56" s="361"/>
    </row>
    <row r="57" spans="2:15" x14ac:dyDescent="0.25">
      <c r="B57" s="287"/>
      <c r="C57" s="287"/>
      <c r="D57" s="361"/>
      <c r="E57" s="361"/>
      <c r="F57" s="361"/>
      <c r="G57" s="361"/>
      <c r="H57" s="361"/>
      <c r="I57" s="361"/>
      <c r="J57" s="361"/>
      <c r="K57" s="361"/>
      <c r="L57" s="361"/>
      <c r="M57" s="361"/>
      <c r="N57" s="361"/>
      <c r="O57" s="361"/>
    </row>
    <row r="58" spans="2:15" x14ac:dyDescent="0.25">
      <c r="B58" s="287"/>
      <c r="C58" s="287"/>
      <c r="D58" s="361"/>
      <c r="E58" s="361"/>
      <c r="F58" s="361"/>
      <c r="G58" s="361"/>
      <c r="H58" s="361"/>
      <c r="I58" s="361"/>
      <c r="J58" s="361"/>
      <c r="K58" s="361"/>
      <c r="L58" s="361"/>
      <c r="M58" s="361"/>
      <c r="N58" s="361"/>
      <c r="O58" s="361"/>
    </row>
    <row r="59" spans="2:15" x14ac:dyDescent="0.25">
      <c r="B59" s="287"/>
      <c r="C59" s="287"/>
      <c r="D59" s="361"/>
      <c r="E59" s="361"/>
      <c r="F59" s="361"/>
      <c r="G59" s="361"/>
      <c r="H59" s="361"/>
      <c r="I59" s="361"/>
      <c r="J59" s="361"/>
      <c r="K59" s="361"/>
      <c r="L59" s="361"/>
      <c r="M59" s="361"/>
      <c r="N59" s="361"/>
      <c r="O59" s="361"/>
    </row>
    <row r="60" spans="2:15" x14ac:dyDescent="0.25">
      <c r="B60" s="287"/>
      <c r="C60" s="287"/>
      <c r="D60" s="361"/>
      <c r="E60" s="361"/>
      <c r="F60" s="361"/>
      <c r="G60" s="361"/>
      <c r="H60" s="361"/>
      <c r="I60" s="361"/>
      <c r="J60" s="361"/>
      <c r="K60" s="361"/>
      <c r="L60" s="361"/>
      <c r="M60" s="361"/>
      <c r="N60" s="361"/>
      <c r="O60" s="361"/>
    </row>
    <row r="61" spans="2:15" x14ac:dyDescent="0.25">
      <c r="B61" s="287"/>
      <c r="C61" s="287"/>
      <c r="D61" s="361"/>
      <c r="E61" s="361"/>
      <c r="F61" s="361"/>
      <c r="G61" s="361"/>
      <c r="H61" s="361"/>
      <c r="I61" s="361"/>
      <c r="J61" s="361"/>
      <c r="K61" s="361"/>
      <c r="L61" s="361"/>
      <c r="M61" s="361"/>
      <c r="N61" s="361"/>
      <c r="O61" s="361"/>
    </row>
    <row r="62" spans="2:15" x14ac:dyDescent="0.25">
      <c r="B62" s="287"/>
      <c r="C62" s="287"/>
      <c r="D62" s="361"/>
      <c r="E62" s="361"/>
      <c r="F62" s="361"/>
      <c r="G62" s="361"/>
      <c r="H62" s="361"/>
      <c r="I62" s="361"/>
      <c r="J62" s="361"/>
      <c r="K62" s="361"/>
      <c r="L62" s="361"/>
      <c r="M62" s="361"/>
      <c r="N62" s="361"/>
      <c r="O62" s="361"/>
    </row>
    <row r="63" spans="2:15" x14ac:dyDescent="0.25">
      <c r="B63" s="287"/>
      <c r="C63" s="287"/>
      <c r="D63" s="361"/>
      <c r="E63" s="361"/>
      <c r="F63" s="361"/>
      <c r="G63" s="361"/>
      <c r="H63" s="361"/>
      <c r="I63" s="361"/>
      <c r="J63" s="361"/>
      <c r="K63" s="361"/>
      <c r="L63" s="361"/>
      <c r="M63" s="361"/>
      <c r="N63" s="361"/>
      <c r="O63" s="361"/>
    </row>
    <row r="64" spans="2:15" x14ac:dyDescent="0.25">
      <c r="B64" s="287"/>
      <c r="C64" s="287"/>
      <c r="D64" s="361"/>
      <c r="E64" s="361"/>
      <c r="F64" s="361"/>
      <c r="G64" s="361"/>
      <c r="H64" s="361"/>
      <c r="I64" s="361"/>
      <c r="J64" s="361"/>
      <c r="K64" s="361"/>
      <c r="L64" s="361"/>
      <c r="M64" s="361"/>
      <c r="N64" s="361"/>
      <c r="O64" s="361"/>
    </row>
    <row r="65" spans="2:15" x14ac:dyDescent="0.25">
      <c r="B65" s="287"/>
      <c r="C65" s="287"/>
      <c r="D65" s="361"/>
      <c r="E65" s="361"/>
      <c r="F65" s="361"/>
      <c r="G65" s="361"/>
      <c r="H65" s="361"/>
      <c r="I65" s="361"/>
      <c r="J65" s="361"/>
      <c r="K65" s="361"/>
      <c r="L65" s="361"/>
      <c r="M65" s="361"/>
      <c r="N65" s="361"/>
      <c r="O65" s="361"/>
    </row>
    <row r="66" spans="2:15" x14ac:dyDescent="0.25">
      <c r="B66" s="287"/>
      <c r="C66" s="287"/>
      <c r="D66" s="361"/>
      <c r="E66" s="361"/>
      <c r="F66" s="361"/>
      <c r="G66" s="361"/>
      <c r="H66" s="361"/>
      <c r="I66" s="361"/>
      <c r="J66" s="361"/>
      <c r="K66" s="361"/>
      <c r="L66" s="361"/>
      <c r="M66" s="361"/>
      <c r="N66" s="361"/>
      <c r="O66" s="361"/>
    </row>
    <row r="67" spans="2:15" x14ac:dyDescent="0.25">
      <c r="B67" s="287"/>
      <c r="C67" s="287"/>
      <c r="D67" s="361"/>
      <c r="E67" s="361"/>
      <c r="F67" s="361"/>
      <c r="G67" s="361"/>
      <c r="H67" s="361"/>
      <c r="I67" s="361"/>
      <c r="J67" s="361"/>
      <c r="K67" s="361"/>
      <c r="L67" s="361"/>
      <c r="M67" s="361"/>
      <c r="N67" s="361"/>
      <c r="O67" s="361"/>
    </row>
    <row r="68" spans="2:15" x14ac:dyDescent="0.25">
      <c r="B68" s="287"/>
      <c r="C68" s="287"/>
      <c r="D68" s="361"/>
      <c r="E68" s="361"/>
      <c r="F68" s="361"/>
      <c r="G68" s="361"/>
      <c r="H68" s="361"/>
      <c r="I68" s="361"/>
      <c r="J68" s="361"/>
      <c r="K68" s="361"/>
      <c r="L68" s="361"/>
      <c r="M68" s="361"/>
      <c r="N68" s="361"/>
      <c r="O68" s="361"/>
    </row>
    <row r="69" spans="2:15" x14ac:dyDescent="0.25">
      <c r="B69" s="287"/>
      <c r="C69" s="287"/>
      <c r="D69" s="361"/>
      <c r="E69" s="361"/>
      <c r="F69" s="361"/>
      <c r="G69" s="361"/>
      <c r="H69" s="361"/>
      <c r="I69" s="361"/>
      <c r="J69" s="361"/>
      <c r="K69" s="361"/>
      <c r="L69" s="361"/>
      <c r="M69" s="361"/>
      <c r="N69" s="361"/>
      <c r="O69" s="361"/>
    </row>
    <row r="70" spans="2:15" x14ac:dyDescent="0.25">
      <c r="B70" s="287"/>
      <c r="C70" s="287"/>
      <c r="D70" s="361"/>
      <c r="E70" s="361"/>
      <c r="F70" s="361"/>
      <c r="G70" s="361"/>
      <c r="H70" s="361"/>
      <c r="I70" s="361"/>
      <c r="J70" s="361"/>
      <c r="K70" s="361"/>
      <c r="L70" s="361"/>
      <c r="M70" s="361"/>
      <c r="N70" s="361"/>
      <c r="O70" s="361"/>
    </row>
    <row r="71" spans="2:15" x14ac:dyDescent="0.25">
      <c r="B71" s="287"/>
      <c r="C71" s="287"/>
      <c r="D71" s="361"/>
      <c r="E71" s="361"/>
      <c r="F71" s="361"/>
      <c r="G71" s="361"/>
      <c r="H71" s="361"/>
      <c r="I71" s="361"/>
      <c r="J71" s="361"/>
      <c r="K71" s="361"/>
      <c r="L71" s="361"/>
      <c r="M71" s="361"/>
      <c r="N71" s="361"/>
      <c r="O71" s="361"/>
    </row>
    <row r="72" spans="2:15" x14ac:dyDescent="0.25">
      <c r="B72" s="287"/>
      <c r="C72" s="287"/>
      <c r="D72" s="361"/>
      <c r="E72" s="361"/>
      <c r="F72" s="361"/>
      <c r="G72" s="361"/>
      <c r="H72" s="361"/>
      <c r="I72" s="361"/>
      <c r="J72" s="361"/>
      <c r="K72" s="361"/>
      <c r="L72" s="361"/>
      <c r="M72" s="361"/>
      <c r="N72" s="361"/>
      <c r="O72" s="361"/>
    </row>
    <row r="73" spans="2:15" x14ac:dyDescent="0.25">
      <c r="B73" s="287"/>
      <c r="C73" s="287"/>
      <c r="D73" s="361"/>
      <c r="E73" s="361"/>
      <c r="F73" s="361"/>
      <c r="G73" s="361"/>
      <c r="H73" s="361"/>
      <c r="I73" s="361"/>
      <c r="J73" s="361"/>
      <c r="K73" s="361"/>
      <c r="L73" s="361"/>
      <c r="M73" s="361"/>
      <c r="N73" s="361"/>
      <c r="O73" s="361"/>
    </row>
    <row r="74" spans="2:15" x14ac:dyDescent="0.25">
      <c r="B74" s="287"/>
      <c r="C74" s="287"/>
      <c r="D74" s="361"/>
      <c r="E74" s="361"/>
      <c r="F74" s="361"/>
      <c r="G74" s="361"/>
      <c r="H74" s="361"/>
      <c r="I74" s="361"/>
      <c r="J74" s="361"/>
      <c r="K74" s="361"/>
      <c r="L74" s="361"/>
      <c r="M74" s="361"/>
      <c r="N74" s="361"/>
      <c r="O74" s="361"/>
    </row>
    <row r="75" spans="2:15" x14ac:dyDescent="0.25">
      <c r="B75" s="287"/>
      <c r="C75" s="287"/>
      <c r="D75" s="361"/>
      <c r="E75" s="361"/>
      <c r="F75" s="361"/>
      <c r="G75" s="361"/>
      <c r="H75" s="361"/>
      <c r="I75" s="361"/>
      <c r="J75" s="361"/>
      <c r="K75" s="361"/>
      <c r="L75" s="361"/>
      <c r="M75" s="361"/>
      <c r="N75" s="361"/>
      <c r="O75" s="361"/>
    </row>
    <row r="76" spans="2:15" x14ac:dyDescent="0.25">
      <c r="B76" s="287"/>
      <c r="C76" s="287"/>
      <c r="D76" s="361"/>
      <c r="E76" s="361"/>
      <c r="F76" s="361"/>
      <c r="G76" s="361"/>
      <c r="H76" s="361"/>
      <c r="I76" s="361"/>
      <c r="J76" s="361"/>
      <c r="K76" s="361"/>
      <c r="L76" s="361"/>
      <c r="M76" s="361"/>
      <c r="N76" s="361"/>
      <c r="O76" s="361"/>
    </row>
    <row r="77" spans="2:15" x14ac:dyDescent="0.25">
      <c r="B77" s="287"/>
      <c r="C77" s="287"/>
      <c r="D77" s="361"/>
      <c r="E77" s="361"/>
      <c r="F77" s="361"/>
      <c r="G77" s="361"/>
      <c r="H77" s="361"/>
      <c r="I77" s="361"/>
      <c r="J77" s="361"/>
      <c r="K77" s="361"/>
      <c r="L77" s="361"/>
      <c r="M77" s="361"/>
      <c r="N77" s="361"/>
      <c r="O77" s="361"/>
    </row>
    <row r="78" spans="2:15" x14ac:dyDescent="0.25">
      <c r="B78" s="287"/>
      <c r="C78" s="287"/>
      <c r="D78" s="361"/>
      <c r="E78" s="361"/>
      <c r="F78" s="361"/>
      <c r="G78" s="361"/>
      <c r="H78" s="361"/>
      <c r="I78" s="361"/>
      <c r="J78" s="361"/>
      <c r="K78" s="361"/>
      <c r="L78" s="361"/>
      <c r="M78" s="361"/>
      <c r="N78" s="361"/>
      <c r="O78" s="361"/>
    </row>
    <row r="79" spans="2:15" x14ac:dyDescent="0.25">
      <c r="B79" s="287"/>
      <c r="C79" s="287"/>
      <c r="D79" s="361"/>
      <c r="E79" s="361"/>
      <c r="F79" s="361"/>
      <c r="G79" s="361"/>
      <c r="H79" s="361"/>
      <c r="I79" s="361"/>
      <c r="J79" s="361"/>
      <c r="K79" s="361"/>
      <c r="L79" s="361"/>
      <c r="M79" s="361"/>
      <c r="N79" s="361"/>
      <c r="O79" s="361"/>
    </row>
    <row r="80" spans="2:15" x14ac:dyDescent="0.25">
      <c r="B80" s="287"/>
      <c r="C80" s="287"/>
      <c r="D80" s="361"/>
      <c r="E80" s="361"/>
      <c r="F80" s="361"/>
      <c r="G80" s="361"/>
      <c r="H80" s="361"/>
      <c r="I80" s="361"/>
      <c r="J80" s="361"/>
      <c r="K80" s="361"/>
      <c r="L80" s="361"/>
      <c r="M80" s="361"/>
      <c r="N80" s="361"/>
      <c r="O80" s="361"/>
    </row>
    <row r="81" spans="2:15" x14ac:dyDescent="0.25">
      <c r="B81" s="287"/>
      <c r="C81" s="287"/>
      <c r="D81" s="361"/>
      <c r="E81" s="361"/>
      <c r="F81" s="361"/>
      <c r="G81" s="361"/>
      <c r="H81" s="361"/>
      <c r="I81" s="361"/>
      <c r="J81" s="361"/>
      <c r="K81" s="361"/>
      <c r="L81" s="361"/>
      <c r="M81" s="361"/>
      <c r="N81" s="361"/>
      <c r="O81" s="361"/>
    </row>
    <row r="82" spans="2:15" x14ac:dyDescent="0.25">
      <c r="B82" s="287"/>
      <c r="C82" s="287"/>
      <c r="D82" s="361"/>
      <c r="E82" s="361"/>
      <c r="F82" s="361"/>
      <c r="G82" s="361"/>
      <c r="H82" s="361"/>
      <c r="I82" s="361"/>
      <c r="J82" s="361"/>
      <c r="K82" s="361"/>
      <c r="L82" s="361"/>
      <c r="M82" s="361"/>
      <c r="N82" s="361"/>
      <c r="O82" s="361"/>
    </row>
    <row r="83" spans="2:15" x14ac:dyDescent="0.25">
      <c r="B83" s="287"/>
      <c r="C83" s="287"/>
      <c r="D83" s="361"/>
      <c r="E83" s="361"/>
      <c r="F83" s="361"/>
      <c r="G83" s="361"/>
      <c r="H83" s="361"/>
      <c r="I83" s="361"/>
      <c r="J83" s="361"/>
      <c r="K83" s="361"/>
      <c r="L83" s="361"/>
      <c r="M83" s="361"/>
      <c r="N83" s="361"/>
      <c r="O83" s="361"/>
    </row>
    <row r="84" spans="2:15" x14ac:dyDescent="0.25">
      <c r="B84" s="287"/>
      <c r="C84" s="287"/>
      <c r="D84" s="361"/>
      <c r="E84" s="361"/>
      <c r="F84" s="361"/>
      <c r="G84" s="361"/>
      <c r="H84" s="361"/>
      <c r="I84" s="361"/>
      <c r="J84" s="361"/>
      <c r="K84" s="361"/>
      <c r="L84" s="361"/>
      <c r="M84" s="361"/>
      <c r="N84" s="361"/>
      <c r="O84" s="361"/>
    </row>
    <row r="85" spans="2:15" x14ac:dyDescent="0.25">
      <c r="B85" s="287"/>
      <c r="C85" s="287"/>
      <c r="D85" s="361"/>
      <c r="E85" s="361"/>
      <c r="F85" s="361"/>
      <c r="G85" s="361"/>
      <c r="H85" s="361"/>
      <c r="I85" s="361"/>
      <c r="J85" s="361"/>
      <c r="K85" s="361"/>
      <c r="L85" s="361"/>
      <c r="M85" s="361"/>
      <c r="N85" s="361"/>
      <c r="O85" s="361"/>
    </row>
    <row r="86" spans="2:15" x14ac:dyDescent="0.25">
      <c r="B86" s="287"/>
      <c r="C86" s="287"/>
      <c r="D86" s="361"/>
      <c r="E86" s="361"/>
      <c r="F86" s="361"/>
      <c r="G86" s="361"/>
      <c r="H86" s="361"/>
      <c r="I86" s="361"/>
      <c r="J86" s="361"/>
      <c r="K86" s="361"/>
      <c r="L86" s="361"/>
      <c r="M86" s="361"/>
      <c r="N86" s="361"/>
      <c r="O86" s="361"/>
    </row>
    <row r="87" spans="2:15" x14ac:dyDescent="0.25">
      <c r="B87" s="287"/>
      <c r="C87" s="287"/>
      <c r="D87" s="361"/>
      <c r="E87" s="361"/>
      <c r="F87" s="361"/>
      <c r="G87" s="361"/>
      <c r="H87" s="361"/>
      <c r="I87" s="361"/>
      <c r="J87" s="361"/>
      <c r="K87" s="361"/>
      <c r="L87" s="361"/>
      <c r="M87" s="361"/>
      <c r="N87" s="361"/>
      <c r="O87" s="361"/>
    </row>
    <row r="88" spans="2:15" x14ac:dyDescent="0.25">
      <c r="B88" s="287"/>
      <c r="C88" s="287"/>
      <c r="D88" s="361"/>
      <c r="E88" s="361"/>
      <c r="F88" s="361"/>
      <c r="G88" s="361"/>
      <c r="H88" s="361"/>
      <c r="I88" s="361"/>
      <c r="J88" s="361"/>
      <c r="K88" s="361"/>
      <c r="L88" s="361"/>
      <c r="M88" s="361"/>
      <c r="N88" s="361"/>
      <c r="O88" s="361"/>
    </row>
    <row r="89" spans="2:15" x14ac:dyDescent="0.25">
      <c r="B89" s="287"/>
      <c r="C89" s="287"/>
      <c r="D89" s="361"/>
      <c r="E89" s="361"/>
      <c r="F89" s="361"/>
      <c r="G89" s="361"/>
      <c r="H89" s="361"/>
      <c r="I89" s="361"/>
      <c r="J89" s="361"/>
      <c r="K89" s="361"/>
      <c r="L89" s="361"/>
      <c r="M89" s="361"/>
      <c r="N89" s="361"/>
      <c r="O89" s="361"/>
    </row>
    <row r="90" spans="2:15" x14ac:dyDescent="0.25">
      <c r="B90" s="287"/>
      <c r="C90" s="287"/>
      <c r="D90" s="361"/>
      <c r="E90" s="361"/>
      <c r="F90" s="361"/>
      <c r="G90" s="361"/>
      <c r="H90" s="361"/>
      <c r="I90" s="361"/>
      <c r="J90" s="361"/>
      <c r="K90" s="361"/>
      <c r="L90" s="361"/>
      <c r="M90" s="361"/>
      <c r="N90" s="361"/>
      <c r="O90" s="361"/>
    </row>
    <row r="91" spans="2:15" x14ac:dyDescent="0.25">
      <c r="B91" s="287"/>
      <c r="C91" s="287"/>
      <c r="D91" s="361"/>
      <c r="E91" s="361"/>
      <c r="F91" s="361"/>
      <c r="G91" s="361"/>
      <c r="H91" s="361"/>
      <c r="I91" s="361"/>
      <c r="J91" s="361"/>
      <c r="K91" s="361"/>
      <c r="L91" s="361"/>
      <c r="M91" s="361"/>
      <c r="N91" s="361"/>
      <c r="O91" s="361"/>
    </row>
    <row r="92" spans="2:15" x14ac:dyDescent="0.25">
      <c r="B92" s="287"/>
      <c r="C92" s="287"/>
      <c r="D92" s="361"/>
      <c r="E92" s="361"/>
      <c r="F92" s="361"/>
      <c r="G92" s="361"/>
      <c r="H92" s="361"/>
      <c r="I92" s="361"/>
      <c r="J92" s="361"/>
      <c r="K92" s="361"/>
      <c r="L92" s="361"/>
      <c r="M92" s="361"/>
      <c r="N92" s="361"/>
      <c r="O92" s="361"/>
    </row>
    <row r="93" spans="2:15" x14ac:dyDescent="0.25">
      <c r="B93" s="287"/>
      <c r="C93" s="287"/>
      <c r="D93" s="361"/>
      <c r="E93" s="361"/>
      <c r="F93" s="361"/>
      <c r="G93" s="361"/>
      <c r="H93" s="361"/>
      <c r="I93" s="361"/>
      <c r="J93" s="361"/>
      <c r="K93" s="361"/>
      <c r="L93" s="361"/>
      <c r="M93" s="361"/>
      <c r="N93" s="361"/>
      <c r="O93" s="361"/>
    </row>
    <row r="94" spans="2:15" x14ac:dyDescent="0.25">
      <c r="B94" s="287"/>
      <c r="C94" s="287"/>
      <c r="D94" s="361"/>
      <c r="E94" s="361"/>
      <c r="F94" s="361"/>
      <c r="G94" s="361"/>
      <c r="H94" s="361"/>
      <c r="I94" s="361"/>
      <c r="J94" s="361"/>
      <c r="K94" s="361"/>
      <c r="L94" s="361"/>
      <c r="M94" s="361"/>
      <c r="N94" s="361"/>
      <c r="O94" s="361"/>
    </row>
    <row r="95" spans="2:15" x14ac:dyDescent="0.25">
      <c r="B95" s="287"/>
      <c r="C95" s="287"/>
      <c r="D95" s="361"/>
      <c r="E95" s="361"/>
      <c r="F95" s="361"/>
      <c r="G95" s="361"/>
      <c r="H95" s="361"/>
      <c r="I95" s="361"/>
      <c r="J95" s="361"/>
      <c r="K95" s="361"/>
      <c r="L95" s="361"/>
      <c r="M95" s="361"/>
      <c r="N95" s="361"/>
      <c r="O95" s="361"/>
    </row>
    <row r="96" spans="2:15" x14ac:dyDescent="0.25">
      <c r="B96" s="287"/>
      <c r="C96" s="287"/>
      <c r="D96" s="361"/>
      <c r="E96" s="361"/>
      <c r="F96" s="361"/>
      <c r="G96" s="361"/>
      <c r="H96" s="361"/>
      <c r="I96" s="361"/>
      <c r="J96" s="361"/>
      <c r="K96" s="361"/>
      <c r="L96" s="361"/>
      <c r="M96" s="361"/>
      <c r="N96" s="361"/>
      <c r="O96" s="361"/>
    </row>
    <row r="97" spans="2:15" x14ac:dyDescent="0.25">
      <c r="B97" s="287"/>
      <c r="C97" s="287"/>
      <c r="D97" s="361"/>
      <c r="E97" s="361"/>
      <c r="F97" s="361"/>
      <c r="G97" s="361"/>
      <c r="H97" s="361"/>
      <c r="I97" s="361"/>
      <c r="J97" s="361"/>
      <c r="K97" s="361"/>
      <c r="L97" s="361"/>
      <c r="M97" s="361"/>
      <c r="N97" s="361"/>
      <c r="O97" s="361"/>
    </row>
    <row r="98" spans="2:15" x14ac:dyDescent="0.25">
      <c r="B98" s="287"/>
      <c r="C98" s="287"/>
      <c r="D98" s="361"/>
      <c r="E98" s="361"/>
      <c r="F98" s="361"/>
      <c r="G98" s="361"/>
      <c r="H98" s="361"/>
      <c r="I98" s="361"/>
      <c r="J98" s="361"/>
      <c r="K98" s="361"/>
      <c r="L98" s="361"/>
      <c r="M98" s="361"/>
      <c r="N98" s="361"/>
      <c r="O98" s="361"/>
    </row>
    <row r="99" spans="2:15" x14ac:dyDescent="0.25">
      <c r="B99" s="287"/>
      <c r="C99" s="287"/>
      <c r="D99" s="361"/>
      <c r="E99" s="361"/>
      <c r="F99" s="361"/>
      <c r="G99" s="361"/>
      <c r="H99" s="361"/>
      <c r="I99" s="361"/>
      <c r="J99" s="361"/>
      <c r="K99" s="361"/>
      <c r="L99" s="361"/>
      <c r="M99" s="361"/>
      <c r="N99" s="361"/>
      <c r="O99" s="361"/>
    </row>
    <row r="100" spans="2:15" x14ac:dyDescent="0.25">
      <c r="B100" s="287"/>
      <c r="C100" s="287"/>
      <c r="D100" s="361"/>
      <c r="E100" s="361"/>
      <c r="F100" s="361"/>
      <c r="G100" s="361"/>
      <c r="H100" s="361"/>
      <c r="I100" s="361"/>
      <c r="J100" s="361"/>
      <c r="K100" s="361"/>
      <c r="L100" s="361"/>
      <c r="M100" s="361"/>
      <c r="N100" s="361"/>
      <c r="O100" s="361"/>
    </row>
    <row r="101" spans="2:15" x14ac:dyDescent="0.25">
      <c r="B101" s="287"/>
      <c r="C101" s="287"/>
      <c r="D101" s="361"/>
      <c r="E101" s="361"/>
      <c r="F101" s="361"/>
      <c r="G101" s="361"/>
      <c r="H101" s="361"/>
      <c r="I101" s="361"/>
      <c r="J101" s="361"/>
      <c r="K101" s="361"/>
      <c r="L101" s="361"/>
      <c r="M101" s="361"/>
      <c r="N101" s="361"/>
      <c r="O101" s="361"/>
    </row>
    <row r="102" spans="2:15" x14ac:dyDescent="0.25">
      <c r="B102" s="287"/>
      <c r="C102" s="287"/>
      <c r="D102" s="361"/>
      <c r="E102" s="361"/>
      <c r="F102" s="361"/>
      <c r="G102" s="361"/>
      <c r="H102" s="361"/>
      <c r="I102" s="361"/>
      <c r="J102" s="361"/>
      <c r="K102" s="361"/>
      <c r="L102" s="361"/>
      <c r="M102" s="361"/>
      <c r="N102" s="361"/>
      <c r="O102" s="361"/>
    </row>
    <row r="103" spans="2:15" x14ac:dyDescent="0.25">
      <c r="B103" s="287"/>
      <c r="C103" s="287"/>
      <c r="D103" s="361"/>
      <c r="E103" s="361"/>
      <c r="F103" s="361"/>
      <c r="G103" s="361"/>
      <c r="H103" s="361"/>
      <c r="I103" s="361"/>
      <c r="J103" s="361"/>
      <c r="K103" s="361"/>
      <c r="L103" s="361"/>
      <c r="M103" s="361"/>
      <c r="N103" s="361"/>
      <c r="O103" s="361"/>
    </row>
    <row r="104" spans="2:15" x14ac:dyDescent="0.25">
      <c r="B104" s="287"/>
      <c r="C104" s="287"/>
      <c r="D104" s="361"/>
      <c r="E104" s="361"/>
      <c r="F104" s="361"/>
      <c r="G104" s="361"/>
      <c r="H104" s="361"/>
      <c r="I104" s="361"/>
      <c r="J104" s="361"/>
      <c r="K104" s="361"/>
      <c r="L104" s="361"/>
      <c r="M104" s="361"/>
      <c r="N104" s="361"/>
      <c r="O104" s="361"/>
    </row>
    <row r="105" spans="2:15" x14ac:dyDescent="0.25">
      <c r="B105" s="287"/>
      <c r="C105" s="287"/>
      <c r="D105" s="361"/>
      <c r="E105" s="361"/>
      <c r="F105" s="361"/>
      <c r="G105" s="361"/>
      <c r="H105" s="361"/>
      <c r="I105" s="361"/>
      <c r="J105" s="361"/>
      <c r="K105" s="361"/>
      <c r="L105" s="361"/>
      <c r="M105" s="361"/>
      <c r="N105" s="361"/>
      <c r="O105" s="361"/>
    </row>
    <row r="106" spans="2:15" x14ac:dyDescent="0.25">
      <c r="B106" s="287"/>
      <c r="C106" s="287"/>
      <c r="D106" s="361"/>
      <c r="E106" s="361"/>
      <c r="F106" s="361"/>
      <c r="G106" s="361"/>
      <c r="H106" s="361"/>
      <c r="I106" s="361"/>
      <c r="J106" s="361"/>
      <c r="K106" s="361"/>
      <c r="L106" s="361"/>
      <c r="M106" s="361"/>
      <c r="N106" s="361"/>
      <c r="O106" s="361"/>
    </row>
    <row r="107" spans="2:15" x14ac:dyDescent="0.25">
      <c r="B107" s="287"/>
      <c r="C107" s="287"/>
      <c r="D107" s="361"/>
      <c r="E107" s="361"/>
      <c r="F107" s="361"/>
      <c r="G107" s="361"/>
      <c r="H107" s="361"/>
      <c r="I107" s="361"/>
      <c r="J107" s="361"/>
      <c r="K107" s="361"/>
      <c r="L107" s="361"/>
      <c r="M107" s="361"/>
      <c r="N107" s="361"/>
      <c r="O107" s="361"/>
    </row>
    <row r="108" spans="2:15" x14ac:dyDescent="0.25">
      <c r="B108" s="287"/>
      <c r="C108" s="287"/>
      <c r="D108" s="361"/>
      <c r="E108" s="361"/>
      <c r="F108" s="361"/>
      <c r="G108" s="361"/>
      <c r="H108" s="361"/>
      <c r="I108" s="361"/>
      <c r="J108" s="361"/>
      <c r="K108" s="361"/>
      <c r="L108" s="361"/>
      <c r="M108" s="361"/>
      <c r="N108" s="361"/>
      <c r="O108" s="361"/>
    </row>
    <row r="109" spans="2:15" x14ac:dyDescent="0.25">
      <c r="B109" s="287"/>
      <c r="C109" s="287"/>
      <c r="D109" s="361"/>
      <c r="E109" s="361"/>
      <c r="F109" s="361"/>
      <c r="G109" s="361"/>
      <c r="H109" s="361"/>
      <c r="I109" s="361"/>
      <c r="J109" s="361"/>
      <c r="K109" s="361"/>
      <c r="L109" s="361"/>
      <c r="M109" s="361"/>
      <c r="N109" s="361"/>
      <c r="O109" s="361"/>
    </row>
    <row r="110" spans="2:15" x14ac:dyDescent="0.25">
      <c r="B110" s="287"/>
      <c r="C110" s="287"/>
      <c r="D110" s="361"/>
      <c r="E110" s="361"/>
      <c r="F110" s="361"/>
      <c r="G110" s="361"/>
      <c r="H110" s="361"/>
      <c r="I110" s="361"/>
      <c r="J110" s="361"/>
      <c r="K110" s="361"/>
      <c r="L110" s="361"/>
      <c r="M110" s="361"/>
      <c r="N110" s="361"/>
      <c r="O110" s="361"/>
    </row>
    <row r="111" spans="2:15" x14ac:dyDescent="0.25">
      <c r="B111" s="287"/>
      <c r="C111" s="287"/>
      <c r="D111" s="361"/>
      <c r="E111" s="361"/>
      <c r="F111" s="361"/>
      <c r="G111" s="361"/>
      <c r="H111" s="361"/>
      <c r="I111" s="361"/>
      <c r="J111" s="361"/>
      <c r="K111" s="361"/>
      <c r="L111" s="361"/>
      <c r="M111" s="361"/>
      <c r="N111" s="361"/>
      <c r="O111" s="361"/>
    </row>
    <row r="112" spans="2:15" x14ac:dyDescent="0.25">
      <c r="B112" s="287"/>
      <c r="C112" s="287"/>
      <c r="D112" s="361"/>
      <c r="E112" s="361"/>
      <c r="F112" s="361"/>
      <c r="G112" s="361"/>
      <c r="H112" s="361"/>
      <c r="I112" s="361"/>
      <c r="J112" s="361"/>
      <c r="K112" s="361"/>
      <c r="L112" s="361"/>
      <c r="M112" s="361"/>
      <c r="N112" s="361"/>
      <c r="O112" s="361"/>
    </row>
    <row r="113" spans="2:15" x14ac:dyDescent="0.25">
      <c r="B113" s="287"/>
      <c r="C113" s="287"/>
      <c r="D113" s="361"/>
      <c r="E113" s="361"/>
      <c r="F113" s="361"/>
      <c r="G113" s="361"/>
      <c r="H113" s="361"/>
      <c r="I113" s="361"/>
      <c r="J113" s="361"/>
      <c r="K113" s="361"/>
      <c r="L113" s="361"/>
      <c r="M113" s="361"/>
      <c r="N113" s="361"/>
      <c r="O113" s="361"/>
    </row>
    <row r="114" spans="2:15" x14ac:dyDescent="0.25">
      <c r="B114" s="287"/>
      <c r="C114" s="287"/>
      <c r="D114" s="361"/>
      <c r="E114" s="361"/>
      <c r="F114" s="361"/>
      <c r="G114" s="361"/>
      <c r="H114" s="361"/>
      <c r="I114" s="361"/>
      <c r="J114" s="361"/>
      <c r="K114" s="361"/>
      <c r="L114" s="361"/>
      <c r="M114" s="361"/>
      <c r="N114" s="361"/>
      <c r="O114" s="361"/>
    </row>
    <row r="115" spans="2:15" x14ac:dyDescent="0.25">
      <c r="B115" s="287"/>
      <c r="C115" s="287"/>
      <c r="D115" s="361"/>
      <c r="E115" s="361"/>
      <c r="F115" s="361"/>
      <c r="G115" s="361"/>
      <c r="H115" s="361"/>
      <c r="I115" s="361"/>
      <c r="J115" s="361"/>
      <c r="K115" s="361"/>
      <c r="L115" s="361"/>
      <c r="M115" s="361"/>
      <c r="N115" s="361"/>
      <c r="O115" s="361"/>
    </row>
    <row r="116" spans="2:15" x14ac:dyDescent="0.25">
      <c r="B116" s="287"/>
      <c r="C116" s="287"/>
      <c r="D116" s="361"/>
      <c r="E116" s="361"/>
      <c r="F116" s="361"/>
      <c r="G116" s="361"/>
      <c r="H116" s="361"/>
      <c r="I116" s="361"/>
      <c r="J116" s="361"/>
      <c r="K116" s="361"/>
      <c r="L116" s="361"/>
      <c r="M116" s="361"/>
      <c r="N116" s="361"/>
      <c r="O116" s="361"/>
    </row>
    <row r="117" spans="2:15" x14ac:dyDescent="0.25">
      <c r="B117" s="287"/>
      <c r="C117" s="287"/>
      <c r="D117" s="361"/>
      <c r="E117" s="361"/>
      <c r="F117" s="361"/>
      <c r="G117" s="361"/>
      <c r="H117" s="361"/>
      <c r="I117" s="361"/>
      <c r="J117" s="361"/>
      <c r="K117" s="361"/>
      <c r="L117" s="361"/>
      <c r="M117" s="361"/>
      <c r="N117" s="361"/>
      <c r="O117" s="361"/>
    </row>
    <row r="118" spans="2:15" x14ac:dyDescent="0.25">
      <c r="B118" s="287"/>
      <c r="C118" s="287"/>
      <c r="D118" s="361"/>
      <c r="E118" s="361"/>
      <c r="F118" s="361"/>
      <c r="G118" s="361"/>
      <c r="H118" s="361"/>
      <c r="I118" s="361"/>
      <c r="J118" s="361"/>
      <c r="K118" s="361"/>
      <c r="L118" s="361"/>
      <c r="M118" s="361"/>
      <c r="N118" s="361"/>
      <c r="O118" s="361"/>
    </row>
    <row r="119" spans="2:15" x14ac:dyDescent="0.25">
      <c r="B119" s="287"/>
      <c r="C119" s="287"/>
      <c r="D119" s="361"/>
      <c r="E119" s="361"/>
      <c r="F119" s="361"/>
      <c r="G119" s="361"/>
      <c r="H119" s="361"/>
      <c r="I119" s="361"/>
      <c r="J119" s="361"/>
      <c r="K119" s="361"/>
      <c r="L119" s="361"/>
      <c r="M119" s="361"/>
      <c r="N119" s="361"/>
      <c r="O119" s="361"/>
    </row>
    <row r="120" spans="2:15" x14ac:dyDescent="0.25">
      <c r="B120" s="287"/>
      <c r="C120" s="287"/>
      <c r="D120" s="361"/>
      <c r="E120" s="361"/>
      <c r="F120" s="361"/>
      <c r="G120" s="361"/>
      <c r="H120" s="361"/>
      <c r="I120" s="361"/>
      <c r="J120" s="361"/>
      <c r="K120" s="361"/>
      <c r="L120" s="361"/>
      <c r="M120" s="361"/>
      <c r="N120" s="361"/>
      <c r="O120" s="361"/>
    </row>
    <row r="121" spans="2:15" x14ac:dyDescent="0.25">
      <c r="B121" s="287"/>
      <c r="C121" s="287"/>
      <c r="D121" s="361"/>
      <c r="E121" s="361"/>
      <c r="F121" s="361"/>
      <c r="G121" s="361"/>
      <c r="H121" s="361"/>
      <c r="I121" s="361"/>
      <c r="J121" s="361"/>
      <c r="K121" s="361"/>
      <c r="L121" s="361"/>
      <c r="M121" s="361"/>
      <c r="N121" s="361"/>
      <c r="O121" s="361"/>
    </row>
    <row r="122" spans="2:15" x14ac:dyDescent="0.25">
      <c r="B122" s="287"/>
      <c r="C122" s="287"/>
      <c r="D122" s="361"/>
      <c r="E122" s="361"/>
      <c r="F122" s="361"/>
      <c r="G122" s="361"/>
      <c r="H122" s="361"/>
      <c r="I122" s="361"/>
      <c r="J122" s="361"/>
      <c r="K122" s="361"/>
      <c r="L122" s="361"/>
      <c r="M122" s="361"/>
      <c r="N122" s="361"/>
      <c r="O122" s="361"/>
    </row>
    <row r="123" spans="2:15" x14ac:dyDescent="0.25">
      <c r="B123" s="287"/>
      <c r="C123" s="287"/>
      <c r="D123" s="361"/>
      <c r="E123" s="361"/>
      <c r="F123" s="361"/>
      <c r="G123" s="361"/>
      <c r="H123" s="361"/>
      <c r="I123" s="361"/>
      <c r="J123" s="361"/>
      <c r="K123" s="361"/>
      <c r="L123" s="361"/>
      <c r="M123" s="361"/>
      <c r="N123" s="361"/>
      <c r="O123" s="361"/>
    </row>
    <row r="124" spans="2:15" x14ac:dyDescent="0.25">
      <c r="B124" s="287"/>
      <c r="C124" s="287"/>
      <c r="D124" s="361"/>
      <c r="E124" s="361"/>
      <c r="F124" s="361"/>
      <c r="G124" s="361"/>
      <c r="H124" s="361"/>
      <c r="I124" s="361"/>
      <c r="J124" s="361"/>
      <c r="K124" s="361"/>
      <c r="L124" s="361"/>
      <c r="M124" s="361"/>
      <c r="N124" s="361"/>
      <c r="O124" s="361"/>
    </row>
    <row r="125" spans="2:15" x14ac:dyDescent="0.25">
      <c r="B125" s="287"/>
      <c r="C125" s="287"/>
      <c r="D125" s="361"/>
      <c r="E125" s="361"/>
      <c r="F125" s="361"/>
      <c r="G125" s="361"/>
      <c r="H125" s="361"/>
      <c r="I125" s="361"/>
      <c r="J125" s="361"/>
      <c r="K125" s="361"/>
      <c r="L125" s="361"/>
      <c r="M125" s="361"/>
      <c r="N125" s="361"/>
      <c r="O125" s="361"/>
    </row>
    <row r="126" spans="2:15" x14ac:dyDescent="0.25">
      <c r="B126" s="287"/>
      <c r="C126" s="287"/>
      <c r="D126" s="361"/>
      <c r="E126" s="361"/>
      <c r="F126" s="361"/>
      <c r="G126" s="361"/>
      <c r="H126" s="361"/>
      <c r="I126" s="361"/>
      <c r="J126" s="361"/>
      <c r="K126" s="361"/>
      <c r="L126" s="361"/>
      <c r="M126" s="361"/>
      <c r="N126" s="361"/>
      <c r="O126" s="361"/>
    </row>
    <row r="127" spans="2:15" x14ac:dyDescent="0.25">
      <c r="B127" s="287"/>
      <c r="C127" s="287"/>
      <c r="D127" s="361"/>
      <c r="E127" s="361"/>
      <c r="F127" s="361"/>
      <c r="G127" s="361"/>
      <c r="H127" s="361"/>
      <c r="I127" s="361"/>
      <c r="J127" s="361"/>
      <c r="K127" s="361"/>
      <c r="L127" s="361"/>
      <c r="M127" s="361"/>
      <c r="N127" s="361"/>
      <c r="O127" s="361"/>
    </row>
    <row r="128" spans="2:15" x14ac:dyDescent="0.25">
      <c r="B128" s="287"/>
      <c r="C128" s="287"/>
      <c r="D128" s="361"/>
      <c r="E128" s="361"/>
      <c r="F128" s="361"/>
      <c r="G128" s="361"/>
      <c r="H128" s="361"/>
      <c r="I128" s="361"/>
      <c r="J128" s="361"/>
      <c r="K128" s="361"/>
      <c r="L128" s="361"/>
      <c r="M128" s="361"/>
      <c r="N128" s="361"/>
      <c r="O128" s="361"/>
    </row>
    <row r="129" spans="2:15" x14ac:dyDescent="0.25">
      <c r="B129" s="287"/>
      <c r="C129" s="287"/>
      <c r="D129" s="361"/>
      <c r="E129" s="361"/>
      <c r="F129" s="361"/>
      <c r="G129" s="361"/>
      <c r="H129" s="361"/>
      <c r="I129" s="361"/>
      <c r="J129" s="361"/>
      <c r="K129" s="361"/>
      <c r="L129" s="361"/>
      <c r="M129" s="361"/>
      <c r="N129" s="361"/>
      <c r="O129" s="361"/>
    </row>
    <row r="130" spans="2:15" x14ac:dyDescent="0.25">
      <c r="B130" s="287"/>
      <c r="C130" s="287"/>
      <c r="D130" s="361"/>
      <c r="E130" s="361"/>
      <c r="F130" s="361"/>
      <c r="G130" s="361"/>
      <c r="H130" s="361"/>
      <c r="I130" s="361"/>
      <c r="J130" s="361"/>
      <c r="K130" s="361"/>
      <c r="L130" s="361"/>
      <c r="M130" s="361"/>
      <c r="N130" s="361"/>
      <c r="O130" s="361"/>
    </row>
    <row r="131" spans="2:15" x14ac:dyDescent="0.25">
      <c r="B131" s="287"/>
      <c r="C131" s="287"/>
      <c r="D131" s="361"/>
      <c r="E131" s="361"/>
      <c r="F131" s="361"/>
      <c r="G131" s="361"/>
      <c r="H131" s="361"/>
      <c r="I131" s="361"/>
      <c r="J131" s="361"/>
      <c r="K131" s="361"/>
      <c r="L131" s="361"/>
      <c r="M131" s="361"/>
      <c r="N131" s="361"/>
      <c r="O131" s="361"/>
    </row>
    <row r="132" spans="2:15" x14ac:dyDescent="0.25">
      <c r="B132" s="287"/>
      <c r="C132" s="287"/>
      <c r="D132" s="361"/>
      <c r="E132" s="361"/>
      <c r="F132" s="361"/>
      <c r="G132" s="361"/>
      <c r="H132" s="361"/>
      <c r="I132" s="361"/>
      <c r="J132" s="361"/>
      <c r="K132" s="361"/>
      <c r="L132" s="361"/>
      <c r="M132" s="361"/>
      <c r="N132" s="361"/>
      <c r="O132" s="361"/>
    </row>
    <row r="133" spans="2:15" x14ac:dyDescent="0.25">
      <c r="B133" s="287"/>
      <c r="C133" s="287"/>
      <c r="D133" s="361"/>
      <c r="E133" s="361"/>
      <c r="F133" s="361"/>
      <c r="G133" s="361"/>
      <c r="H133" s="361"/>
      <c r="I133" s="361"/>
      <c r="J133" s="361"/>
      <c r="K133" s="361"/>
      <c r="L133" s="361"/>
      <c r="M133" s="361"/>
      <c r="N133" s="361"/>
      <c r="O133" s="361"/>
    </row>
    <row r="134" spans="2:15" x14ac:dyDescent="0.25">
      <c r="B134" s="287"/>
      <c r="C134" s="287"/>
      <c r="D134" s="361"/>
      <c r="E134" s="361"/>
      <c r="F134" s="361"/>
      <c r="G134" s="361"/>
      <c r="H134" s="361"/>
      <c r="I134" s="361"/>
      <c r="J134" s="361"/>
      <c r="K134" s="361"/>
      <c r="L134" s="361"/>
      <c r="M134" s="361"/>
      <c r="N134" s="361"/>
      <c r="O134" s="361"/>
    </row>
    <row r="135" spans="2:15" x14ac:dyDescent="0.25">
      <c r="B135" s="287"/>
      <c r="C135" s="287"/>
      <c r="D135" s="361"/>
      <c r="E135" s="361"/>
      <c r="F135" s="361"/>
      <c r="G135" s="361"/>
      <c r="H135" s="361"/>
      <c r="I135" s="361"/>
      <c r="J135" s="361"/>
      <c r="K135" s="361"/>
      <c r="L135" s="361"/>
      <c r="M135" s="361"/>
      <c r="N135" s="361"/>
      <c r="O135" s="361"/>
    </row>
    <row r="136" spans="2:15" x14ac:dyDescent="0.25">
      <c r="B136" s="287"/>
      <c r="C136" s="287"/>
      <c r="D136" s="361"/>
      <c r="E136" s="361"/>
      <c r="F136" s="361"/>
      <c r="G136" s="361"/>
      <c r="H136" s="361"/>
      <c r="I136" s="361"/>
      <c r="J136" s="361"/>
      <c r="K136" s="361"/>
      <c r="L136" s="361"/>
      <c r="M136" s="361"/>
      <c r="N136" s="361"/>
      <c r="O136" s="361"/>
    </row>
    <row r="137" spans="2:15" x14ac:dyDescent="0.25">
      <c r="B137" s="287"/>
      <c r="C137" s="287"/>
      <c r="D137" s="361"/>
      <c r="E137" s="361"/>
      <c r="F137" s="361"/>
      <c r="G137" s="361"/>
      <c r="H137" s="361"/>
      <c r="I137" s="361"/>
      <c r="J137" s="361"/>
      <c r="K137" s="361"/>
      <c r="L137" s="361"/>
      <c r="M137" s="361"/>
      <c r="N137" s="361"/>
      <c r="O137" s="361"/>
    </row>
    <row r="138" spans="2:15" x14ac:dyDescent="0.25">
      <c r="B138" s="287"/>
      <c r="C138" s="287"/>
      <c r="D138" s="361"/>
      <c r="E138" s="361"/>
      <c r="F138" s="361"/>
      <c r="G138" s="361"/>
      <c r="H138" s="361"/>
      <c r="I138" s="361"/>
      <c r="J138" s="361"/>
      <c r="K138" s="361"/>
      <c r="L138" s="361"/>
      <c r="M138" s="361"/>
      <c r="N138" s="361"/>
      <c r="O138" s="361"/>
    </row>
    <row r="139" spans="2:15" x14ac:dyDescent="0.25">
      <c r="B139" s="287"/>
      <c r="C139" s="287"/>
      <c r="D139" s="361"/>
      <c r="E139" s="361"/>
      <c r="F139" s="361"/>
      <c r="G139" s="361"/>
      <c r="H139" s="361"/>
      <c r="I139" s="361"/>
      <c r="J139" s="361"/>
      <c r="K139" s="361"/>
      <c r="L139" s="361"/>
      <c r="M139" s="361"/>
      <c r="N139" s="361"/>
      <c r="O139" s="361"/>
    </row>
    <row r="140" spans="2:15" x14ac:dyDescent="0.25">
      <c r="B140" s="287"/>
      <c r="C140" s="287"/>
      <c r="D140" s="361"/>
      <c r="E140" s="361"/>
      <c r="F140" s="361"/>
      <c r="G140" s="361"/>
      <c r="H140" s="361"/>
      <c r="I140" s="361"/>
      <c r="J140" s="361"/>
      <c r="K140" s="361"/>
      <c r="L140" s="361"/>
      <c r="M140" s="361"/>
      <c r="N140" s="361"/>
      <c r="O140" s="361"/>
    </row>
    <row r="141" spans="2:15" x14ac:dyDescent="0.25">
      <c r="B141" s="287"/>
      <c r="C141" s="287"/>
      <c r="D141" s="361"/>
      <c r="E141" s="361"/>
      <c r="F141" s="361"/>
      <c r="G141" s="361"/>
      <c r="H141" s="361"/>
      <c r="I141" s="361"/>
      <c r="J141" s="361"/>
      <c r="K141" s="361"/>
      <c r="L141" s="361"/>
      <c r="M141" s="361"/>
      <c r="N141" s="361"/>
      <c r="O141" s="361"/>
    </row>
    <row r="142" spans="2:15" x14ac:dyDescent="0.25">
      <c r="B142" s="287"/>
      <c r="C142" s="287"/>
      <c r="D142" s="361"/>
      <c r="E142" s="361"/>
      <c r="F142" s="361"/>
      <c r="G142" s="361"/>
      <c r="H142" s="361"/>
      <c r="I142" s="361"/>
      <c r="J142" s="361"/>
      <c r="K142" s="361"/>
      <c r="L142" s="361"/>
      <c r="M142" s="361"/>
      <c r="N142" s="361"/>
      <c r="O142" s="361"/>
    </row>
    <row r="143" spans="2:15" x14ac:dyDescent="0.25">
      <c r="B143" s="287"/>
      <c r="C143" s="287"/>
      <c r="D143" s="361"/>
      <c r="E143" s="361"/>
      <c r="F143" s="361"/>
      <c r="G143" s="361"/>
      <c r="H143" s="361"/>
      <c r="I143" s="361"/>
      <c r="J143" s="361"/>
      <c r="K143" s="361"/>
      <c r="L143" s="361"/>
      <c r="M143" s="361"/>
      <c r="N143" s="361"/>
      <c r="O143" s="361"/>
    </row>
    <row r="144" spans="2:15" x14ac:dyDescent="0.25">
      <c r="B144" s="287"/>
      <c r="C144" s="287"/>
      <c r="D144" s="361"/>
      <c r="E144" s="361"/>
      <c r="F144" s="361"/>
      <c r="G144" s="361"/>
      <c r="H144" s="361"/>
      <c r="I144" s="361"/>
      <c r="J144" s="361"/>
      <c r="K144" s="361"/>
      <c r="L144" s="361"/>
      <c r="M144" s="361"/>
      <c r="N144" s="361"/>
      <c r="O144" s="361"/>
    </row>
    <row r="145" spans="2:15" x14ac:dyDescent="0.25">
      <c r="B145" s="287"/>
      <c r="C145" s="287"/>
      <c r="D145" s="361"/>
      <c r="E145" s="361"/>
      <c r="F145" s="361"/>
      <c r="G145" s="361"/>
      <c r="H145" s="361"/>
      <c r="I145" s="361"/>
      <c r="J145" s="361"/>
      <c r="K145" s="361"/>
      <c r="L145" s="361"/>
      <c r="M145" s="361"/>
      <c r="N145" s="361"/>
      <c r="O145" s="361"/>
    </row>
    <row r="146" spans="2:15" x14ac:dyDescent="0.25">
      <c r="B146" s="287"/>
      <c r="C146" s="287"/>
      <c r="D146" s="361"/>
      <c r="E146" s="361"/>
      <c r="F146" s="361"/>
      <c r="G146" s="361"/>
      <c r="H146" s="361"/>
      <c r="I146" s="361"/>
      <c r="J146" s="361"/>
      <c r="K146" s="361"/>
      <c r="L146" s="361"/>
      <c r="M146" s="361"/>
      <c r="N146" s="361"/>
      <c r="O146" s="361"/>
    </row>
    <row r="147" spans="2:15" x14ac:dyDescent="0.25">
      <c r="B147" s="287"/>
      <c r="C147" s="287"/>
      <c r="D147" s="361"/>
      <c r="E147" s="361"/>
      <c r="F147" s="361"/>
      <c r="G147" s="361"/>
      <c r="H147" s="361"/>
      <c r="I147" s="361"/>
      <c r="J147" s="361"/>
      <c r="K147" s="361"/>
      <c r="L147" s="361"/>
      <c r="M147" s="361"/>
      <c r="N147" s="361"/>
      <c r="O147" s="361"/>
    </row>
    <row r="148" spans="2:15" x14ac:dyDescent="0.25">
      <c r="B148" s="287"/>
      <c r="C148" s="287"/>
      <c r="D148" s="361"/>
      <c r="E148" s="361"/>
      <c r="F148" s="361"/>
      <c r="G148" s="361"/>
      <c r="H148" s="361"/>
      <c r="I148" s="361"/>
      <c r="J148" s="361"/>
      <c r="K148" s="361"/>
      <c r="L148" s="361"/>
      <c r="M148" s="361"/>
      <c r="N148" s="361"/>
      <c r="O148" s="361"/>
    </row>
    <row r="149" spans="2:15" x14ac:dyDescent="0.25">
      <c r="B149" s="287"/>
      <c r="C149" s="287"/>
      <c r="D149" s="361"/>
      <c r="E149" s="361"/>
      <c r="F149" s="361"/>
      <c r="G149" s="361"/>
      <c r="H149" s="361"/>
      <c r="I149" s="361"/>
      <c r="J149" s="361"/>
      <c r="K149" s="361"/>
      <c r="L149" s="361"/>
      <c r="M149" s="361"/>
      <c r="N149" s="361"/>
      <c r="O149" s="361"/>
    </row>
    <row r="150" spans="2:15" x14ac:dyDescent="0.25">
      <c r="B150" s="287"/>
      <c r="C150" s="287"/>
      <c r="D150" s="361"/>
      <c r="E150" s="361"/>
      <c r="F150" s="361"/>
      <c r="G150" s="361"/>
      <c r="H150" s="361"/>
      <c r="I150" s="361"/>
      <c r="J150" s="361"/>
      <c r="K150" s="361"/>
      <c r="L150" s="361"/>
      <c r="M150" s="361"/>
      <c r="N150" s="361"/>
      <c r="O150" s="361"/>
    </row>
    <row r="151" spans="2:15" x14ac:dyDescent="0.25">
      <c r="B151" s="287"/>
      <c r="C151" s="287"/>
      <c r="D151" s="361"/>
      <c r="E151" s="361"/>
      <c r="F151" s="361"/>
      <c r="G151" s="361"/>
      <c r="H151" s="361"/>
      <c r="I151" s="361"/>
      <c r="J151" s="361"/>
      <c r="K151" s="361"/>
      <c r="L151" s="361"/>
      <c r="M151" s="361"/>
      <c r="N151" s="361"/>
      <c r="O151" s="361"/>
    </row>
    <row r="152" spans="2:15" x14ac:dyDescent="0.25">
      <c r="B152" s="287"/>
      <c r="C152" s="287"/>
      <c r="D152" s="361"/>
      <c r="E152" s="361"/>
      <c r="F152" s="361"/>
      <c r="G152" s="361"/>
      <c r="H152" s="361"/>
      <c r="I152" s="361"/>
      <c r="J152" s="361"/>
      <c r="K152" s="361"/>
      <c r="L152" s="361"/>
      <c r="M152" s="361"/>
      <c r="N152" s="361"/>
      <c r="O152" s="361"/>
    </row>
    <row r="153" spans="2:15" x14ac:dyDescent="0.25">
      <c r="B153" s="287"/>
      <c r="C153" s="287"/>
      <c r="D153" s="361"/>
      <c r="E153" s="361"/>
      <c r="F153" s="361"/>
      <c r="G153" s="361"/>
      <c r="H153" s="361"/>
      <c r="I153" s="361"/>
      <c r="J153" s="361"/>
      <c r="K153" s="361"/>
      <c r="L153" s="361"/>
      <c r="M153" s="361"/>
      <c r="N153" s="361"/>
      <c r="O153" s="361"/>
    </row>
    <row r="154" spans="2:15" x14ac:dyDescent="0.25">
      <c r="B154" s="287"/>
      <c r="C154" s="287"/>
      <c r="D154" s="361"/>
      <c r="E154" s="361"/>
      <c r="F154" s="361"/>
      <c r="G154" s="361"/>
      <c r="H154" s="361"/>
      <c r="I154" s="361"/>
      <c r="J154" s="361"/>
      <c r="K154" s="361"/>
      <c r="L154" s="361"/>
      <c r="M154" s="361"/>
      <c r="N154" s="361"/>
      <c r="O154" s="361"/>
    </row>
    <row r="155" spans="2:15" x14ac:dyDescent="0.25">
      <c r="B155" s="287"/>
      <c r="C155" s="287"/>
      <c r="D155" s="361"/>
      <c r="E155" s="361"/>
      <c r="F155" s="361"/>
      <c r="G155" s="361"/>
      <c r="H155" s="361"/>
      <c r="I155" s="361"/>
      <c r="J155" s="361"/>
      <c r="K155" s="361"/>
      <c r="L155" s="361"/>
      <c r="M155" s="361"/>
      <c r="N155" s="361"/>
      <c r="O155" s="361"/>
    </row>
    <row r="156" spans="2:15" x14ac:dyDescent="0.25">
      <c r="B156" s="287"/>
      <c r="C156" s="287"/>
      <c r="D156" s="361"/>
      <c r="E156" s="361"/>
      <c r="F156" s="361"/>
      <c r="G156" s="361"/>
      <c r="H156" s="361"/>
      <c r="I156" s="361"/>
      <c r="J156" s="361"/>
      <c r="K156" s="361"/>
      <c r="L156" s="361"/>
      <c r="M156" s="361"/>
      <c r="N156" s="361"/>
      <c r="O156" s="361"/>
    </row>
    <row r="157" spans="2:15" x14ac:dyDescent="0.25">
      <c r="B157" s="287"/>
      <c r="C157" s="287"/>
      <c r="D157" s="361"/>
      <c r="E157" s="361"/>
      <c r="F157" s="361"/>
      <c r="G157" s="361"/>
      <c r="H157" s="361"/>
      <c r="I157" s="361"/>
      <c r="J157" s="361"/>
      <c r="K157" s="361"/>
      <c r="L157" s="361"/>
      <c r="M157" s="361"/>
      <c r="N157" s="361"/>
      <c r="O157" s="361"/>
    </row>
    <row r="158" spans="2:15" x14ac:dyDescent="0.25">
      <c r="B158" s="287"/>
      <c r="C158" s="287"/>
      <c r="D158" s="361"/>
      <c r="E158" s="361"/>
      <c r="F158" s="361"/>
      <c r="G158" s="361"/>
      <c r="H158" s="361"/>
      <c r="I158" s="361"/>
      <c r="J158" s="361"/>
      <c r="K158" s="361"/>
      <c r="L158" s="361"/>
      <c r="M158" s="361"/>
      <c r="N158" s="361"/>
      <c r="O158" s="361"/>
    </row>
    <row r="159" spans="2:15" x14ac:dyDescent="0.25">
      <c r="B159" s="287"/>
      <c r="C159" s="287"/>
      <c r="D159" s="361"/>
      <c r="E159" s="361"/>
      <c r="F159" s="361"/>
      <c r="G159" s="361"/>
      <c r="H159" s="361"/>
      <c r="I159" s="361"/>
      <c r="J159" s="361"/>
      <c r="K159" s="361"/>
      <c r="L159" s="361"/>
      <c r="M159" s="361"/>
      <c r="N159" s="361"/>
      <c r="O159" s="361"/>
    </row>
    <row r="160" spans="2:15" x14ac:dyDescent="0.25">
      <c r="B160" s="287"/>
      <c r="C160" s="287"/>
      <c r="D160" s="361"/>
      <c r="E160" s="361"/>
      <c r="F160" s="361"/>
      <c r="G160" s="361"/>
      <c r="H160" s="361"/>
      <c r="I160" s="361"/>
      <c r="J160" s="361"/>
      <c r="K160" s="361"/>
      <c r="L160" s="361"/>
      <c r="M160" s="361"/>
      <c r="N160" s="361"/>
      <c r="O160" s="361"/>
    </row>
    <row r="161" spans="2:15" x14ac:dyDescent="0.25">
      <c r="B161" s="287"/>
      <c r="C161" s="287"/>
      <c r="D161" s="361"/>
      <c r="E161" s="361"/>
      <c r="F161" s="361"/>
      <c r="G161" s="361"/>
      <c r="H161" s="361"/>
      <c r="I161" s="361"/>
      <c r="J161" s="361"/>
      <c r="K161" s="361"/>
      <c r="L161" s="361"/>
      <c r="M161" s="361"/>
      <c r="N161" s="361"/>
      <c r="O161" s="361"/>
    </row>
    <row r="162" spans="2:15" x14ac:dyDescent="0.25">
      <c r="B162" s="287"/>
      <c r="C162" s="287"/>
      <c r="D162" s="361"/>
      <c r="E162" s="361"/>
      <c r="F162" s="361"/>
      <c r="G162" s="361"/>
      <c r="H162" s="361"/>
      <c r="I162" s="361"/>
      <c r="J162" s="361"/>
      <c r="K162" s="361"/>
      <c r="L162" s="361"/>
      <c r="M162" s="361"/>
      <c r="N162" s="361"/>
      <c r="O162" s="361"/>
    </row>
    <row r="163" spans="2:15" x14ac:dyDescent="0.25">
      <c r="B163" s="287"/>
      <c r="C163" s="287"/>
      <c r="D163" s="361"/>
      <c r="E163" s="361"/>
      <c r="F163" s="361"/>
      <c r="G163" s="361"/>
      <c r="H163" s="361"/>
      <c r="I163" s="361"/>
      <c r="J163" s="361"/>
      <c r="K163" s="361"/>
      <c r="L163" s="361"/>
      <c r="M163" s="361"/>
      <c r="N163" s="361"/>
      <c r="O163" s="361"/>
    </row>
    <row r="164" spans="2:15" x14ac:dyDescent="0.25">
      <c r="B164" s="287"/>
      <c r="C164" s="287"/>
      <c r="D164" s="361"/>
      <c r="E164" s="361"/>
      <c r="F164" s="361"/>
      <c r="G164" s="361"/>
      <c r="H164" s="361"/>
      <c r="I164" s="361"/>
      <c r="J164" s="361"/>
      <c r="K164" s="361"/>
      <c r="L164" s="361"/>
      <c r="M164" s="361"/>
      <c r="N164" s="361"/>
      <c r="O164" s="361"/>
    </row>
    <row r="165" spans="2:15" x14ac:dyDescent="0.25">
      <c r="B165" s="287"/>
      <c r="C165" s="287"/>
      <c r="D165" s="361"/>
      <c r="E165" s="361"/>
      <c r="F165" s="361"/>
      <c r="G165" s="361"/>
      <c r="H165" s="361"/>
      <c r="I165" s="361"/>
      <c r="J165" s="361"/>
      <c r="K165" s="361"/>
      <c r="L165" s="361"/>
      <c r="M165" s="361"/>
      <c r="N165" s="361"/>
      <c r="O165" s="361"/>
    </row>
    <row r="166" spans="2:15" x14ac:dyDescent="0.25">
      <c r="B166" s="287"/>
      <c r="C166" s="287"/>
      <c r="D166" s="361"/>
      <c r="E166" s="361"/>
      <c r="F166" s="361"/>
      <c r="G166" s="361"/>
      <c r="H166" s="361"/>
      <c r="I166" s="361"/>
      <c r="J166" s="361"/>
      <c r="K166" s="361"/>
      <c r="L166" s="361"/>
      <c r="M166" s="361"/>
      <c r="N166" s="361"/>
      <c r="O166" s="361"/>
    </row>
    <row r="167" spans="2:15" x14ac:dyDescent="0.25">
      <c r="B167" s="287"/>
      <c r="C167" s="287"/>
      <c r="D167" s="361"/>
      <c r="E167" s="361"/>
      <c r="F167" s="361"/>
      <c r="G167" s="361"/>
      <c r="H167" s="361"/>
      <c r="I167" s="361"/>
      <c r="J167" s="361"/>
      <c r="K167" s="361"/>
      <c r="L167" s="361"/>
      <c r="M167" s="361"/>
      <c r="N167" s="361"/>
      <c r="O167" s="361"/>
    </row>
    <row r="168" spans="2:15" x14ac:dyDescent="0.25">
      <c r="B168" s="287"/>
      <c r="C168" s="287"/>
      <c r="D168" s="361"/>
      <c r="E168" s="361"/>
      <c r="F168" s="361"/>
      <c r="G168" s="361"/>
      <c r="H168" s="361"/>
      <c r="I168" s="361"/>
      <c r="J168" s="361"/>
      <c r="K168" s="361"/>
      <c r="L168" s="361"/>
      <c r="M168" s="361"/>
      <c r="N168" s="361"/>
      <c r="O168" s="361"/>
    </row>
    <row r="169" spans="2:15" x14ac:dyDescent="0.25">
      <c r="B169" s="287"/>
      <c r="C169" s="287"/>
      <c r="D169" s="361"/>
      <c r="E169" s="361"/>
      <c r="F169" s="361"/>
      <c r="G169" s="361"/>
      <c r="H169" s="361"/>
      <c r="I169" s="361"/>
      <c r="J169" s="361"/>
      <c r="K169" s="361"/>
      <c r="L169" s="361"/>
      <c r="M169" s="361"/>
      <c r="N169" s="361"/>
      <c r="O169" s="361"/>
    </row>
    <row r="170" spans="2:15" x14ac:dyDescent="0.25">
      <c r="B170" s="287"/>
      <c r="C170" s="287"/>
      <c r="D170" s="361"/>
      <c r="E170" s="361"/>
      <c r="F170" s="361"/>
      <c r="G170" s="361"/>
      <c r="H170" s="361"/>
      <c r="I170" s="361"/>
      <c r="J170" s="361"/>
      <c r="K170" s="361"/>
      <c r="L170" s="361"/>
      <c r="M170" s="361"/>
      <c r="N170" s="361"/>
      <c r="O170" s="361"/>
    </row>
    <row r="171" spans="2:15" x14ac:dyDescent="0.25">
      <c r="B171" s="287"/>
      <c r="C171" s="287"/>
      <c r="D171" s="361"/>
      <c r="E171" s="361"/>
      <c r="F171" s="361"/>
      <c r="G171" s="361"/>
      <c r="H171" s="361"/>
      <c r="I171" s="361"/>
      <c r="J171" s="361"/>
      <c r="K171" s="361"/>
      <c r="L171" s="361"/>
      <c r="M171" s="361"/>
      <c r="N171" s="361"/>
      <c r="O171" s="361"/>
    </row>
    <row r="172" spans="2:15" x14ac:dyDescent="0.25">
      <c r="B172" s="287"/>
      <c r="C172" s="287"/>
      <c r="D172" s="361"/>
      <c r="E172" s="361"/>
      <c r="F172" s="361"/>
      <c r="G172" s="361"/>
      <c r="H172" s="361"/>
      <c r="I172" s="361"/>
      <c r="J172" s="361"/>
      <c r="K172" s="361"/>
      <c r="L172" s="361"/>
      <c r="M172" s="361"/>
      <c r="N172" s="361"/>
      <c r="O172" s="361"/>
    </row>
    <row r="173" spans="2:15" x14ac:dyDescent="0.25">
      <c r="B173" s="287"/>
      <c r="C173" s="287"/>
      <c r="D173" s="361"/>
      <c r="E173" s="361"/>
      <c r="F173" s="361"/>
      <c r="G173" s="361"/>
      <c r="H173" s="361"/>
      <c r="I173" s="361"/>
      <c r="J173" s="361"/>
      <c r="K173" s="361"/>
      <c r="L173" s="361"/>
      <c r="M173" s="361"/>
      <c r="N173" s="361"/>
      <c r="O173" s="361"/>
    </row>
    <row r="174" spans="2:15" x14ac:dyDescent="0.25">
      <c r="B174" s="287"/>
      <c r="C174" s="287"/>
      <c r="D174" s="361"/>
      <c r="E174" s="361"/>
      <c r="F174" s="361"/>
      <c r="G174" s="361"/>
      <c r="H174" s="361"/>
      <c r="I174" s="361"/>
      <c r="J174" s="361"/>
      <c r="K174" s="361"/>
      <c r="L174" s="361"/>
      <c r="M174" s="361"/>
      <c r="N174" s="361"/>
      <c r="O174" s="361"/>
    </row>
    <row r="175" spans="2:15" x14ac:dyDescent="0.25">
      <c r="B175" s="287"/>
      <c r="C175" s="287"/>
      <c r="D175" s="361"/>
      <c r="E175" s="361"/>
      <c r="F175" s="361"/>
      <c r="G175" s="361"/>
      <c r="H175" s="361"/>
      <c r="I175" s="361"/>
      <c r="J175" s="361"/>
      <c r="K175" s="361"/>
      <c r="L175" s="361"/>
      <c r="M175" s="361"/>
      <c r="N175" s="361"/>
      <c r="O175" s="361"/>
    </row>
    <row r="176" spans="2:15" x14ac:dyDescent="0.25">
      <c r="B176" s="287"/>
      <c r="C176" s="287"/>
      <c r="D176" s="361"/>
      <c r="E176" s="361"/>
      <c r="F176" s="361"/>
      <c r="G176" s="361"/>
      <c r="H176" s="361"/>
      <c r="I176" s="361"/>
      <c r="J176" s="361"/>
      <c r="K176" s="361"/>
      <c r="L176" s="361"/>
      <c r="M176" s="361"/>
      <c r="N176" s="361"/>
      <c r="O176" s="361"/>
    </row>
    <row r="177" spans="2:15" x14ac:dyDescent="0.25">
      <c r="B177" s="287"/>
      <c r="C177" s="287"/>
      <c r="D177" s="361"/>
      <c r="E177" s="361"/>
      <c r="F177" s="361"/>
      <c r="G177" s="361"/>
      <c r="H177" s="361"/>
      <c r="I177" s="361"/>
      <c r="J177" s="361"/>
      <c r="K177" s="361"/>
      <c r="L177" s="361"/>
      <c r="M177" s="361"/>
      <c r="N177" s="361"/>
      <c r="O177" s="361"/>
    </row>
    <row r="178" spans="2:15" x14ac:dyDescent="0.25">
      <c r="B178" s="287"/>
      <c r="C178" s="287"/>
      <c r="D178" s="361"/>
      <c r="E178" s="361"/>
      <c r="F178" s="361"/>
      <c r="G178" s="361"/>
      <c r="H178" s="361"/>
      <c r="I178" s="361"/>
      <c r="J178" s="361"/>
      <c r="K178" s="361"/>
      <c r="L178" s="361"/>
      <c r="M178" s="361"/>
      <c r="N178" s="361"/>
      <c r="O178" s="361"/>
    </row>
    <row r="179" spans="2:15" x14ac:dyDescent="0.25">
      <c r="B179" s="287"/>
      <c r="C179" s="287"/>
      <c r="D179" s="361"/>
      <c r="E179" s="361"/>
      <c r="F179" s="361"/>
      <c r="G179" s="361"/>
      <c r="H179" s="361"/>
      <c r="I179" s="361"/>
      <c r="J179" s="361"/>
      <c r="K179" s="361"/>
      <c r="L179" s="361"/>
      <c r="M179" s="361"/>
      <c r="N179" s="361"/>
      <c r="O179" s="361"/>
    </row>
    <row r="180" spans="2:15" x14ac:dyDescent="0.25">
      <c r="B180" s="287"/>
      <c r="C180" s="287"/>
      <c r="D180" s="361"/>
      <c r="E180" s="361"/>
      <c r="F180" s="361"/>
      <c r="G180" s="361"/>
      <c r="H180" s="361"/>
      <c r="I180" s="361"/>
      <c r="J180" s="361"/>
      <c r="K180" s="361"/>
      <c r="L180" s="361"/>
      <c r="M180" s="361"/>
      <c r="N180" s="361"/>
      <c r="O180" s="361"/>
    </row>
    <row r="181" spans="2:15" x14ac:dyDescent="0.25">
      <c r="B181" s="287"/>
      <c r="C181" s="287"/>
      <c r="D181" s="361"/>
      <c r="E181" s="361"/>
      <c r="F181" s="361"/>
      <c r="G181" s="361"/>
      <c r="H181" s="361"/>
      <c r="I181" s="361"/>
      <c r="J181" s="361"/>
      <c r="K181" s="361"/>
      <c r="L181" s="361"/>
      <c r="M181" s="361"/>
      <c r="N181" s="361"/>
      <c r="O181" s="361"/>
    </row>
    <row r="182" spans="2:15" x14ac:dyDescent="0.25">
      <c r="B182" s="287"/>
      <c r="C182" s="287"/>
      <c r="D182" s="361"/>
      <c r="E182" s="361"/>
      <c r="F182" s="361"/>
      <c r="G182" s="361"/>
      <c r="H182" s="361"/>
      <c r="I182" s="361"/>
      <c r="J182" s="361"/>
      <c r="K182" s="361"/>
      <c r="L182" s="361"/>
      <c r="M182" s="361"/>
      <c r="N182" s="361"/>
      <c r="O182" s="361"/>
    </row>
    <row r="183" spans="2:15" x14ac:dyDescent="0.25">
      <c r="B183" s="287"/>
      <c r="C183" s="287"/>
      <c r="D183" s="361"/>
      <c r="E183" s="361"/>
      <c r="F183" s="361"/>
      <c r="G183" s="361"/>
      <c r="H183" s="361"/>
      <c r="I183" s="361"/>
      <c r="J183" s="361"/>
      <c r="K183" s="361"/>
      <c r="L183" s="361"/>
      <c r="M183" s="361"/>
      <c r="N183" s="361"/>
      <c r="O183" s="361"/>
    </row>
    <row r="184" spans="2:15" x14ac:dyDescent="0.25">
      <c r="B184" s="287"/>
      <c r="C184" s="287"/>
      <c r="D184" s="361"/>
      <c r="E184" s="361"/>
      <c r="F184" s="361"/>
      <c r="G184" s="361"/>
      <c r="H184" s="361"/>
      <c r="I184" s="361"/>
      <c r="J184" s="361"/>
      <c r="K184" s="361"/>
      <c r="L184" s="361"/>
      <c r="M184" s="361"/>
      <c r="N184" s="361"/>
      <c r="O184" s="361"/>
    </row>
    <row r="185" spans="2:15" x14ac:dyDescent="0.25">
      <c r="B185" s="287"/>
      <c r="C185" s="287"/>
      <c r="D185" s="361"/>
      <c r="E185" s="361"/>
      <c r="F185" s="361"/>
      <c r="G185" s="361"/>
      <c r="H185" s="361"/>
      <c r="I185" s="361"/>
      <c r="J185" s="361"/>
      <c r="K185" s="361"/>
      <c r="L185" s="361"/>
      <c r="M185" s="361"/>
      <c r="N185" s="361"/>
      <c r="O185" s="361"/>
    </row>
    <row r="186" spans="2:15" x14ac:dyDescent="0.25">
      <c r="B186" s="287"/>
      <c r="C186" s="287"/>
      <c r="D186" s="361"/>
      <c r="E186" s="361"/>
      <c r="F186" s="361"/>
      <c r="G186" s="361"/>
      <c r="H186" s="361"/>
      <c r="I186" s="361"/>
      <c r="J186" s="361"/>
      <c r="K186" s="361"/>
      <c r="L186" s="361"/>
      <c r="M186" s="361"/>
      <c r="N186" s="361"/>
      <c r="O186" s="361"/>
    </row>
    <row r="187" spans="2:15" x14ac:dyDescent="0.25">
      <c r="B187" s="287"/>
      <c r="C187" s="287"/>
      <c r="D187" s="361"/>
      <c r="E187" s="361"/>
      <c r="F187" s="361"/>
      <c r="G187" s="361"/>
      <c r="H187" s="361"/>
      <c r="I187" s="361"/>
      <c r="J187" s="361"/>
      <c r="K187" s="361"/>
      <c r="L187" s="361"/>
      <c r="M187" s="361"/>
      <c r="N187" s="361"/>
      <c r="O187" s="361"/>
    </row>
    <row r="188" spans="2:15" x14ac:dyDescent="0.25">
      <c r="B188" s="287"/>
      <c r="C188" s="287"/>
      <c r="D188" s="361"/>
      <c r="E188" s="361"/>
      <c r="F188" s="361"/>
      <c r="G188" s="361"/>
      <c r="H188" s="361"/>
      <c r="I188" s="361"/>
      <c r="J188" s="361"/>
      <c r="K188" s="361"/>
      <c r="L188" s="361"/>
      <c r="M188" s="361"/>
      <c r="N188" s="361"/>
      <c r="O188" s="361"/>
    </row>
    <row r="189" spans="2:15" x14ac:dyDescent="0.25">
      <c r="B189" s="287"/>
      <c r="C189" s="287"/>
      <c r="D189" s="361"/>
      <c r="E189" s="361"/>
      <c r="F189" s="361"/>
      <c r="G189" s="361"/>
      <c r="H189" s="361"/>
      <c r="I189" s="361"/>
      <c r="J189" s="361"/>
      <c r="K189" s="361"/>
      <c r="L189" s="361"/>
      <c r="M189" s="361"/>
      <c r="N189" s="361"/>
      <c r="O189" s="361"/>
    </row>
    <row r="190" spans="2:15" x14ac:dyDescent="0.25">
      <c r="B190" s="287"/>
      <c r="C190" s="287"/>
      <c r="D190" s="361"/>
      <c r="E190" s="361"/>
      <c r="F190" s="361"/>
      <c r="G190" s="361"/>
      <c r="H190" s="361"/>
      <c r="I190" s="361"/>
      <c r="J190" s="361"/>
      <c r="K190" s="361"/>
      <c r="L190" s="361"/>
      <c r="M190" s="361"/>
      <c r="N190" s="361"/>
      <c r="O190" s="361"/>
    </row>
    <row r="191" spans="2:15" x14ac:dyDescent="0.25">
      <c r="B191" s="287"/>
      <c r="C191" s="287"/>
      <c r="D191" s="361"/>
      <c r="E191" s="361"/>
      <c r="F191" s="361"/>
      <c r="G191" s="361"/>
      <c r="H191" s="361"/>
      <c r="I191" s="361"/>
      <c r="J191" s="361"/>
      <c r="K191" s="361"/>
      <c r="L191" s="361"/>
      <c r="M191" s="361"/>
      <c r="N191" s="361"/>
      <c r="O191" s="361"/>
    </row>
    <row r="192" spans="2:15" x14ac:dyDescent="0.25">
      <c r="B192" s="287"/>
      <c r="C192" s="287"/>
      <c r="D192" s="361"/>
      <c r="E192" s="361"/>
      <c r="F192" s="361"/>
      <c r="G192" s="361"/>
      <c r="H192" s="361"/>
      <c r="I192" s="361"/>
      <c r="J192" s="361"/>
      <c r="K192" s="361"/>
      <c r="L192" s="361"/>
      <c r="M192" s="361"/>
      <c r="N192" s="361"/>
      <c r="O192" s="361"/>
    </row>
    <row r="193" spans="2:15" x14ac:dyDescent="0.25">
      <c r="B193" s="287"/>
      <c r="C193" s="287"/>
      <c r="D193" s="361"/>
      <c r="E193" s="361"/>
      <c r="F193" s="361"/>
      <c r="G193" s="361"/>
      <c r="H193" s="361"/>
      <c r="I193" s="361"/>
      <c r="J193" s="361"/>
      <c r="K193" s="361"/>
      <c r="L193" s="361"/>
      <c r="M193" s="361"/>
      <c r="N193" s="361"/>
      <c r="O193" s="361"/>
    </row>
    <row r="194" spans="2:15" x14ac:dyDescent="0.25">
      <c r="B194" s="287"/>
      <c r="C194" s="287"/>
      <c r="D194" s="361"/>
      <c r="E194" s="361"/>
      <c r="F194" s="361"/>
      <c r="G194" s="361"/>
      <c r="H194" s="361"/>
      <c r="I194" s="361"/>
      <c r="J194" s="361"/>
      <c r="K194" s="361"/>
      <c r="L194" s="361"/>
      <c r="M194" s="361"/>
      <c r="N194" s="361"/>
      <c r="O194" s="361"/>
    </row>
    <row r="195" spans="2:15" x14ac:dyDescent="0.25">
      <c r="B195" s="287"/>
      <c r="C195" s="287"/>
      <c r="D195" s="361"/>
      <c r="E195" s="361"/>
      <c r="F195" s="361"/>
      <c r="G195" s="361"/>
      <c r="H195" s="361"/>
      <c r="I195" s="361"/>
      <c r="J195" s="361"/>
      <c r="K195" s="361"/>
      <c r="L195" s="361"/>
      <c r="M195" s="361"/>
      <c r="N195" s="361"/>
      <c r="O195" s="361"/>
    </row>
    <row r="196" spans="2:15" x14ac:dyDescent="0.25">
      <c r="B196" s="287"/>
      <c r="C196" s="287"/>
      <c r="D196" s="361"/>
      <c r="E196" s="361"/>
      <c r="F196" s="361"/>
      <c r="G196" s="361"/>
      <c r="H196" s="361"/>
      <c r="I196" s="361"/>
      <c r="J196" s="361"/>
      <c r="K196" s="361"/>
      <c r="L196" s="361"/>
      <c r="M196" s="361"/>
      <c r="N196" s="361"/>
      <c r="O196" s="361"/>
    </row>
    <row r="197" spans="2:15" x14ac:dyDescent="0.25">
      <c r="B197" s="287"/>
      <c r="C197" s="287"/>
      <c r="D197" s="361"/>
      <c r="E197" s="361"/>
      <c r="F197" s="361"/>
      <c r="G197" s="361"/>
      <c r="H197" s="361"/>
      <c r="I197" s="361"/>
      <c r="J197" s="361"/>
      <c r="K197" s="361"/>
      <c r="L197" s="361"/>
      <c r="M197" s="361"/>
      <c r="N197" s="361"/>
      <c r="O197" s="361"/>
    </row>
    <row r="198" spans="2:15" x14ac:dyDescent="0.25">
      <c r="B198" s="287"/>
      <c r="C198" s="287"/>
      <c r="D198" s="361"/>
      <c r="E198" s="361"/>
      <c r="F198" s="361"/>
      <c r="G198" s="361"/>
      <c r="H198" s="361"/>
      <c r="I198" s="361"/>
      <c r="J198" s="361"/>
      <c r="K198" s="361"/>
      <c r="L198" s="361"/>
      <c r="M198" s="361"/>
      <c r="N198" s="361"/>
      <c r="O198" s="361"/>
    </row>
    <row r="199" spans="2:15" x14ac:dyDescent="0.25">
      <c r="B199" s="287"/>
      <c r="C199" s="287"/>
      <c r="D199" s="361"/>
      <c r="E199" s="361"/>
      <c r="F199" s="361"/>
      <c r="G199" s="361"/>
      <c r="H199" s="361"/>
      <c r="I199" s="361"/>
      <c r="J199" s="361"/>
      <c r="K199" s="361"/>
      <c r="L199" s="361"/>
      <c r="M199" s="361"/>
      <c r="N199" s="361"/>
      <c r="O199" s="361"/>
    </row>
    <row r="200" spans="2:15" x14ac:dyDescent="0.25">
      <c r="B200" s="287"/>
      <c r="C200" s="287"/>
      <c r="D200" s="361"/>
      <c r="E200" s="361"/>
      <c r="F200" s="361"/>
      <c r="G200" s="361"/>
      <c r="H200" s="361"/>
      <c r="I200" s="361"/>
      <c r="J200" s="361"/>
      <c r="K200" s="361"/>
      <c r="L200" s="361"/>
      <c r="M200" s="361"/>
      <c r="N200" s="361"/>
      <c r="O200" s="361"/>
    </row>
    <row r="201" spans="2:15" x14ac:dyDescent="0.25">
      <c r="B201" s="287"/>
      <c r="C201" s="287"/>
      <c r="D201" s="361"/>
      <c r="E201" s="361"/>
      <c r="F201" s="361"/>
      <c r="G201" s="361"/>
      <c r="H201" s="361"/>
      <c r="I201" s="361"/>
      <c r="J201" s="361"/>
      <c r="K201" s="361"/>
      <c r="L201" s="361"/>
      <c r="M201" s="361"/>
      <c r="N201" s="361"/>
      <c r="O201" s="361"/>
    </row>
    <row r="202" spans="2:15" x14ac:dyDescent="0.25">
      <c r="B202" s="287"/>
      <c r="C202" s="287"/>
      <c r="D202" s="361"/>
      <c r="E202" s="361"/>
      <c r="F202" s="361"/>
      <c r="G202" s="361"/>
      <c r="H202" s="361"/>
      <c r="I202" s="361"/>
      <c r="J202" s="361"/>
      <c r="K202" s="361"/>
      <c r="L202" s="361"/>
      <c r="M202" s="361"/>
      <c r="N202" s="361"/>
      <c r="O202" s="361"/>
    </row>
    <row r="203" spans="2:15" x14ac:dyDescent="0.25">
      <c r="B203" s="287"/>
      <c r="C203" s="287"/>
      <c r="D203" s="361"/>
      <c r="E203" s="361"/>
      <c r="F203" s="361"/>
      <c r="G203" s="361"/>
      <c r="H203" s="361"/>
      <c r="I203" s="361"/>
      <c r="J203" s="361"/>
      <c r="K203" s="361"/>
      <c r="L203" s="361"/>
      <c r="M203" s="361"/>
      <c r="N203" s="361"/>
      <c r="O203" s="361"/>
    </row>
    <row r="204" spans="2:15" x14ac:dyDescent="0.25">
      <c r="B204" s="287"/>
      <c r="C204" s="287"/>
      <c r="D204" s="361"/>
      <c r="E204" s="361"/>
      <c r="F204" s="361"/>
      <c r="G204" s="361"/>
      <c r="H204" s="361"/>
      <c r="I204" s="361"/>
      <c r="J204" s="361"/>
      <c r="K204" s="361"/>
      <c r="L204" s="361"/>
      <c r="M204" s="361"/>
      <c r="N204" s="361"/>
      <c r="O204" s="361"/>
    </row>
    <row r="205" spans="2:15" x14ac:dyDescent="0.25">
      <c r="B205" s="287"/>
      <c r="C205" s="287"/>
      <c r="D205" s="361"/>
      <c r="E205" s="361"/>
      <c r="F205" s="361"/>
      <c r="G205" s="361"/>
      <c r="H205" s="361"/>
      <c r="I205" s="361"/>
      <c r="J205" s="361"/>
      <c r="K205" s="361"/>
      <c r="L205" s="361"/>
      <c r="M205" s="361"/>
      <c r="N205" s="361"/>
      <c r="O205" s="361"/>
    </row>
    <row r="206" spans="2:15" x14ac:dyDescent="0.25">
      <c r="B206" s="287"/>
      <c r="C206" s="287"/>
      <c r="D206" s="361"/>
      <c r="E206" s="361"/>
      <c r="F206" s="361"/>
      <c r="G206" s="361"/>
      <c r="H206" s="361"/>
      <c r="I206" s="361"/>
      <c r="J206" s="361"/>
      <c r="K206" s="361"/>
      <c r="L206" s="361"/>
      <c r="M206" s="361"/>
      <c r="N206" s="361"/>
      <c r="O206" s="361"/>
    </row>
    <row r="207" spans="2:15" x14ac:dyDescent="0.25">
      <c r="B207" s="287"/>
      <c r="C207" s="287"/>
      <c r="D207" s="361"/>
      <c r="E207" s="361"/>
      <c r="F207" s="361"/>
      <c r="G207" s="361"/>
      <c r="H207" s="361"/>
      <c r="I207" s="361"/>
      <c r="J207" s="361"/>
      <c r="K207" s="361"/>
      <c r="L207" s="361"/>
      <c r="M207" s="361"/>
      <c r="N207" s="361"/>
      <c r="O207" s="361"/>
    </row>
    <row r="208" spans="2:15" x14ac:dyDescent="0.25">
      <c r="B208" s="287"/>
      <c r="C208" s="287"/>
      <c r="D208" s="361"/>
      <c r="E208" s="361"/>
      <c r="F208" s="361"/>
      <c r="G208" s="361"/>
      <c r="H208" s="361"/>
      <c r="I208" s="361"/>
      <c r="J208" s="361"/>
      <c r="K208" s="361"/>
      <c r="L208" s="361"/>
      <c r="M208" s="361"/>
      <c r="N208" s="361"/>
      <c r="O208" s="361"/>
    </row>
    <row r="209" spans="2:15" x14ac:dyDescent="0.25">
      <c r="B209" s="287"/>
      <c r="C209" s="287"/>
      <c r="D209" s="361"/>
      <c r="E209" s="361"/>
      <c r="F209" s="361"/>
      <c r="G209" s="361"/>
      <c r="H209" s="361"/>
      <c r="I209" s="361"/>
      <c r="J209" s="361"/>
      <c r="K209" s="361"/>
      <c r="L209" s="361"/>
      <c r="M209" s="361"/>
      <c r="N209" s="361"/>
      <c r="O209" s="361"/>
    </row>
    <row r="210" spans="2:15" x14ac:dyDescent="0.25">
      <c r="B210" s="287"/>
      <c r="C210" s="287"/>
      <c r="D210" s="361"/>
      <c r="E210" s="361"/>
      <c r="F210" s="361"/>
      <c r="G210" s="361"/>
      <c r="H210" s="361"/>
      <c r="I210" s="361"/>
      <c r="J210" s="361"/>
      <c r="K210" s="361"/>
      <c r="L210" s="361"/>
      <c r="M210" s="361"/>
      <c r="N210" s="361"/>
      <c r="O210" s="361"/>
    </row>
    <row r="211" spans="2:15" x14ac:dyDescent="0.25">
      <c r="B211" s="287"/>
      <c r="C211" s="287"/>
      <c r="D211" s="361"/>
      <c r="E211" s="361"/>
      <c r="F211" s="361"/>
      <c r="G211" s="361"/>
      <c r="H211" s="361"/>
      <c r="I211" s="361"/>
      <c r="J211" s="361"/>
      <c r="K211" s="361"/>
      <c r="L211" s="361"/>
      <c r="M211" s="361"/>
      <c r="N211" s="361"/>
      <c r="O211" s="361"/>
    </row>
    <row r="212" spans="2:15" x14ac:dyDescent="0.25">
      <c r="B212" s="287"/>
      <c r="C212" s="287"/>
      <c r="D212" s="361"/>
      <c r="E212" s="361"/>
      <c r="F212" s="361"/>
      <c r="G212" s="361"/>
      <c r="H212" s="361"/>
      <c r="I212" s="361"/>
      <c r="J212" s="361"/>
      <c r="K212" s="361"/>
      <c r="L212" s="361"/>
      <c r="M212" s="361"/>
      <c r="N212" s="361"/>
      <c r="O212" s="361"/>
    </row>
    <row r="213" spans="2:15" x14ac:dyDescent="0.25">
      <c r="B213" s="287"/>
      <c r="C213" s="287"/>
      <c r="D213" s="361"/>
      <c r="E213" s="361"/>
      <c r="F213" s="361"/>
      <c r="G213" s="361"/>
      <c r="H213" s="361"/>
      <c r="I213" s="361"/>
      <c r="J213" s="361"/>
      <c r="K213" s="361"/>
      <c r="L213" s="361"/>
      <c r="M213" s="361"/>
      <c r="N213" s="361"/>
      <c r="O213" s="361"/>
    </row>
    <row r="214" spans="2:15" x14ac:dyDescent="0.25">
      <c r="B214" s="287"/>
      <c r="C214" s="287"/>
      <c r="D214" s="361"/>
      <c r="E214" s="361"/>
      <c r="F214" s="361"/>
      <c r="G214" s="361"/>
      <c r="H214" s="361"/>
      <c r="I214" s="361"/>
      <c r="J214" s="361"/>
      <c r="K214" s="361"/>
      <c r="L214" s="361"/>
      <c r="M214" s="361"/>
      <c r="N214" s="361"/>
      <c r="O214" s="361"/>
    </row>
    <row r="215" spans="2:15" x14ac:dyDescent="0.25">
      <c r="B215" s="287"/>
      <c r="C215" s="287"/>
      <c r="D215" s="361"/>
      <c r="E215" s="361"/>
      <c r="F215" s="361"/>
      <c r="G215" s="361"/>
      <c r="H215" s="361"/>
      <c r="I215" s="361"/>
      <c r="J215" s="361"/>
      <c r="K215" s="361"/>
      <c r="L215" s="361"/>
      <c r="M215" s="361"/>
      <c r="N215" s="361"/>
      <c r="O215" s="361"/>
    </row>
    <row r="216" spans="2:15" x14ac:dyDescent="0.25">
      <c r="B216" s="287"/>
      <c r="C216" s="287"/>
      <c r="D216" s="361"/>
      <c r="E216" s="361"/>
      <c r="F216" s="361"/>
      <c r="G216" s="361"/>
      <c r="H216" s="361"/>
      <c r="I216" s="361"/>
      <c r="J216" s="361"/>
      <c r="K216" s="361"/>
      <c r="L216" s="361"/>
      <c r="M216" s="361"/>
      <c r="N216" s="361"/>
      <c r="O216" s="361"/>
    </row>
    <row r="217" spans="2:15" x14ac:dyDescent="0.25">
      <c r="B217" s="287"/>
      <c r="C217" s="287"/>
      <c r="D217" s="361"/>
      <c r="E217" s="361"/>
      <c r="F217" s="361"/>
      <c r="G217" s="361"/>
      <c r="H217" s="361"/>
      <c r="I217" s="361"/>
      <c r="J217" s="361"/>
      <c r="K217" s="361"/>
      <c r="L217" s="361"/>
      <c r="M217" s="361"/>
      <c r="N217" s="361"/>
      <c r="O217" s="361"/>
    </row>
    <row r="218" spans="2:15" x14ac:dyDescent="0.25">
      <c r="B218" s="287"/>
      <c r="C218" s="287"/>
      <c r="D218" s="361"/>
      <c r="E218" s="361"/>
      <c r="F218" s="361"/>
      <c r="G218" s="361"/>
      <c r="H218" s="361"/>
      <c r="I218" s="361"/>
      <c r="J218" s="361"/>
      <c r="K218" s="361"/>
      <c r="L218" s="361"/>
      <c r="M218" s="361"/>
      <c r="N218" s="361"/>
      <c r="O218" s="361"/>
    </row>
    <row r="219" spans="2:15" x14ac:dyDescent="0.25">
      <c r="B219" s="287"/>
      <c r="C219" s="287"/>
      <c r="D219" s="361"/>
      <c r="E219" s="361"/>
      <c r="F219" s="361"/>
      <c r="G219" s="361"/>
      <c r="H219" s="361"/>
      <c r="I219" s="361"/>
      <c r="J219" s="361"/>
      <c r="K219" s="361"/>
      <c r="L219" s="361"/>
      <c r="M219" s="361"/>
      <c r="N219" s="361"/>
      <c r="O219" s="361"/>
    </row>
    <row r="220" spans="2:15" x14ac:dyDescent="0.25">
      <c r="B220" s="287"/>
      <c r="C220" s="287"/>
      <c r="D220" s="361"/>
      <c r="E220" s="361"/>
      <c r="F220" s="361"/>
      <c r="G220" s="361"/>
      <c r="H220" s="361"/>
      <c r="I220" s="361"/>
      <c r="J220" s="361"/>
      <c r="K220" s="361"/>
      <c r="L220" s="361"/>
      <c r="M220" s="361"/>
      <c r="N220" s="361"/>
      <c r="O220" s="361"/>
    </row>
    <row r="221" spans="2:15" x14ac:dyDescent="0.25">
      <c r="B221" s="287"/>
      <c r="C221" s="287"/>
      <c r="D221" s="361"/>
      <c r="E221" s="361"/>
      <c r="F221" s="361"/>
      <c r="G221" s="361"/>
      <c r="H221" s="361"/>
      <c r="I221" s="361"/>
      <c r="J221" s="361"/>
      <c r="K221" s="361"/>
      <c r="L221" s="361"/>
      <c r="M221" s="361"/>
      <c r="N221" s="361"/>
      <c r="O221" s="361"/>
    </row>
    <row r="222" spans="2:15" x14ac:dyDescent="0.25">
      <c r="B222" s="287"/>
      <c r="C222" s="287"/>
      <c r="D222" s="361"/>
      <c r="E222" s="361"/>
      <c r="F222" s="361"/>
      <c r="G222" s="361"/>
      <c r="H222" s="361"/>
      <c r="I222" s="361"/>
      <c r="J222" s="361"/>
      <c r="K222" s="361"/>
      <c r="L222" s="361"/>
      <c r="M222" s="361"/>
      <c r="N222" s="361"/>
      <c r="O222" s="361"/>
    </row>
    <row r="223" spans="2:15" x14ac:dyDescent="0.25">
      <c r="B223" s="287"/>
      <c r="C223" s="287"/>
      <c r="D223" s="361"/>
      <c r="E223" s="361"/>
      <c r="F223" s="361"/>
      <c r="G223" s="361"/>
      <c r="H223" s="361"/>
      <c r="I223" s="361"/>
      <c r="J223" s="361"/>
      <c r="K223" s="361"/>
      <c r="L223" s="361"/>
      <c r="M223" s="361"/>
      <c r="N223" s="361"/>
      <c r="O223" s="361"/>
    </row>
    <row r="224" spans="2:15" x14ac:dyDescent="0.25">
      <c r="B224" s="287"/>
      <c r="C224" s="287"/>
      <c r="D224" s="361"/>
      <c r="E224" s="361"/>
      <c r="F224" s="361"/>
      <c r="G224" s="361"/>
      <c r="H224" s="361"/>
      <c r="I224" s="361"/>
      <c r="J224" s="361"/>
      <c r="K224" s="361"/>
      <c r="L224" s="361"/>
      <c r="M224" s="361"/>
      <c r="N224" s="361"/>
      <c r="O224" s="361"/>
    </row>
    <row r="225" spans="2:15" x14ac:dyDescent="0.25">
      <c r="B225" s="287"/>
      <c r="C225" s="287"/>
      <c r="D225" s="361"/>
      <c r="E225" s="361"/>
      <c r="F225" s="361"/>
      <c r="G225" s="361"/>
      <c r="H225" s="361"/>
      <c r="I225" s="361"/>
      <c r="J225" s="361"/>
      <c r="K225" s="361"/>
      <c r="L225" s="361"/>
      <c r="M225" s="361"/>
      <c r="N225" s="361"/>
      <c r="O225" s="361"/>
    </row>
    <row r="226" spans="2:15" x14ac:dyDescent="0.25">
      <c r="B226" s="287"/>
      <c r="C226" s="287"/>
      <c r="D226" s="361"/>
      <c r="E226" s="361"/>
      <c r="F226" s="361"/>
      <c r="G226" s="361"/>
      <c r="H226" s="361"/>
      <c r="I226" s="361"/>
      <c r="J226" s="361"/>
      <c r="K226" s="361"/>
      <c r="L226" s="361"/>
      <c r="M226" s="361"/>
      <c r="N226" s="361"/>
      <c r="O226" s="361"/>
    </row>
    <row r="227" spans="2:15" x14ac:dyDescent="0.25">
      <c r="B227" s="287"/>
      <c r="C227" s="287"/>
      <c r="D227" s="361"/>
      <c r="E227" s="361"/>
      <c r="F227" s="361"/>
      <c r="G227" s="361"/>
      <c r="H227" s="361"/>
      <c r="I227" s="361"/>
      <c r="J227" s="361"/>
      <c r="K227" s="361"/>
      <c r="L227" s="361"/>
      <c r="M227" s="361"/>
      <c r="N227" s="361"/>
      <c r="O227" s="361"/>
    </row>
    <row r="228" spans="2:15" x14ac:dyDescent="0.25">
      <c r="B228" s="287"/>
      <c r="C228" s="287"/>
      <c r="D228" s="361"/>
      <c r="E228" s="361"/>
      <c r="F228" s="361"/>
      <c r="G228" s="361"/>
      <c r="H228" s="361"/>
      <c r="I228" s="361"/>
      <c r="J228" s="361"/>
      <c r="K228" s="361"/>
      <c r="L228" s="361"/>
      <c r="M228" s="361"/>
      <c r="N228" s="361"/>
      <c r="O228" s="361"/>
    </row>
    <row r="229" spans="2:15" x14ac:dyDescent="0.25">
      <c r="B229" s="287"/>
      <c r="C229" s="287"/>
      <c r="D229" s="361"/>
      <c r="E229" s="361"/>
      <c r="F229" s="361"/>
      <c r="G229" s="361"/>
      <c r="H229" s="361"/>
      <c r="I229" s="361"/>
      <c r="J229" s="361"/>
      <c r="K229" s="361"/>
      <c r="L229" s="361"/>
      <c r="M229" s="361"/>
      <c r="N229" s="361"/>
      <c r="O229" s="361"/>
    </row>
    <row r="230" spans="2:15" x14ac:dyDescent="0.25">
      <c r="B230" s="287"/>
      <c r="C230" s="287"/>
      <c r="D230" s="361"/>
      <c r="E230" s="361"/>
      <c r="F230" s="361"/>
      <c r="G230" s="361"/>
      <c r="H230" s="361"/>
      <c r="I230" s="361"/>
      <c r="J230" s="361"/>
      <c r="K230" s="361"/>
      <c r="L230" s="361"/>
      <c r="M230" s="361"/>
      <c r="N230" s="361"/>
      <c r="O230" s="361"/>
    </row>
    <row r="231" spans="2:15" x14ac:dyDescent="0.25">
      <c r="B231" s="287"/>
      <c r="C231" s="287"/>
      <c r="D231" s="361"/>
      <c r="E231" s="361"/>
      <c r="F231" s="361"/>
      <c r="G231" s="361"/>
      <c r="H231" s="361"/>
      <c r="I231" s="361"/>
      <c r="J231" s="361"/>
      <c r="K231" s="361"/>
      <c r="L231" s="361"/>
      <c r="M231" s="361"/>
      <c r="N231" s="361"/>
      <c r="O231" s="361"/>
    </row>
    <row r="232" spans="2:15" x14ac:dyDescent="0.25">
      <c r="B232" s="287"/>
      <c r="C232" s="287"/>
      <c r="D232" s="361"/>
      <c r="E232" s="361"/>
      <c r="F232" s="361"/>
      <c r="G232" s="361"/>
      <c r="H232" s="361"/>
      <c r="I232" s="361"/>
      <c r="J232" s="361"/>
      <c r="K232" s="361"/>
      <c r="L232" s="361"/>
      <c r="M232" s="361"/>
      <c r="N232" s="361"/>
      <c r="O232" s="361"/>
    </row>
    <row r="233" spans="2:15" x14ac:dyDescent="0.25">
      <c r="B233" s="287"/>
      <c r="C233" s="287"/>
      <c r="D233" s="361"/>
      <c r="E233" s="361"/>
      <c r="F233" s="361"/>
      <c r="G233" s="361"/>
      <c r="H233" s="361"/>
      <c r="I233" s="361"/>
      <c r="J233" s="361"/>
      <c r="K233" s="361"/>
      <c r="L233" s="361"/>
      <c r="M233" s="361"/>
      <c r="N233" s="361"/>
      <c r="O233" s="361"/>
    </row>
    <row r="234" spans="2:15" x14ac:dyDescent="0.25">
      <c r="B234" s="287"/>
      <c r="C234" s="287"/>
      <c r="D234" s="361"/>
      <c r="E234" s="361"/>
      <c r="F234" s="361"/>
      <c r="G234" s="361"/>
      <c r="H234" s="361"/>
      <c r="I234" s="361"/>
      <c r="J234" s="361"/>
      <c r="K234" s="361"/>
      <c r="L234" s="361"/>
      <c r="M234" s="361"/>
      <c r="N234" s="361"/>
      <c r="O234" s="361"/>
    </row>
    <row r="235" spans="2:15" x14ac:dyDescent="0.25">
      <c r="B235" s="287"/>
      <c r="C235" s="287"/>
      <c r="D235" s="361"/>
      <c r="E235" s="361"/>
      <c r="F235" s="361"/>
      <c r="G235" s="361"/>
      <c r="H235" s="361"/>
      <c r="I235" s="361"/>
      <c r="J235" s="361"/>
      <c r="K235" s="361"/>
      <c r="L235" s="361"/>
      <c r="M235" s="361"/>
      <c r="N235" s="361"/>
      <c r="O235" s="361"/>
    </row>
    <row r="236" spans="2:15" x14ac:dyDescent="0.25">
      <c r="B236" s="287"/>
      <c r="C236" s="287"/>
      <c r="D236" s="361"/>
      <c r="E236" s="361"/>
      <c r="F236" s="361"/>
      <c r="G236" s="361"/>
      <c r="H236" s="361"/>
      <c r="I236" s="361"/>
      <c r="J236" s="361"/>
      <c r="K236" s="361"/>
      <c r="L236" s="361"/>
      <c r="M236" s="361"/>
      <c r="N236" s="361"/>
      <c r="O236" s="361"/>
    </row>
    <row r="237" spans="2:15" x14ac:dyDescent="0.25">
      <c r="B237" s="287"/>
      <c r="C237" s="287"/>
      <c r="D237" s="361"/>
      <c r="E237" s="361"/>
      <c r="F237" s="361"/>
      <c r="G237" s="361"/>
      <c r="H237" s="361"/>
      <c r="I237" s="361"/>
      <c r="J237" s="361"/>
      <c r="K237" s="361"/>
      <c r="L237" s="361"/>
      <c r="M237" s="361"/>
      <c r="N237" s="361"/>
      <c r="O237" s="361"/>
    </row>
    <row r="238" spans="2:15" x14ac:dyDescent="0.25">
      <c r="B238" s="287"/>
      <c r="C238" s="287"/>
      <c r="D238" s="361"/>
      <c r="E238" s="361"/>
      <c r="F238" s="361"/>
      <c r="G238" s="361"/>
      <c r="H238" s="361"/>
      <c r="I238" s="361"/>
      <c r="J238" s="361"/>
      <c r="K238" s="361"/>
      <c r="L238" s="361"/>
      <c r="M238" s="361"/>
      <c r="N238" s="361"/>
      <c r="O238" s="361"/>
    </row>
    <row r="239" spans="2:15" x14ac:dyDescent="0.25">
      <c r="B239" s="287"/>
      <c r="C239" s="287"/>
      <c r="D239" s="361"/>
      <c r="E239" s="361"/>
      <c r="F239" s="361"/>
      <c r="G239" s="361"/>
      <c r="H239" s="361"/>
      <c r="I239" s="361"/>
      <c r="J239" s="361"/>
      <c r="K239" s="361"/>
      <c r="L239" s="361"/>
      <c r="M239" s="361"/>
      <c r="N239" s="361"/>
      <c r="O239" s="361"/>
    </row>
    <row r="240" spans="2:15" x14ac:dyDescent="0.25">
      <c r="B240" s="287"/>
      <c r="C240" s="287"/>
      <c r="D240" s="361"/>
      <c r="E240" s="361"/>
      <c r="F240" s="361"/>
      <c r="G240" s="361"/>
      <c r="H240" s="361"/>
      <c r="I240" s="361"/>
      <c r="J240" s="361"/>
      <c r="K240" s="361"/>
      <c r="L240" s="361"/>
      <c r="M240" s="361"/>
      <c r="N240" s="361"/>
      <c r="O240" s="361"/>
    </row>
    <row r="241" spans="2:15" x14ac:dyDescent="0.25">
      <c r="B241" s="287"/>
      <c r="C241" s="287"/>
      <c r="D241" s="361"/>
      <c r="E241" s="361"/>
      <c r="F241" s="361"/>
      <c r="G241" s="361"/>
      <c r="H241" s="361"/>
      <c r="I241" s="361"/>
      <c r="J241" s="361"/>
      <c r="K241" s="361"/>
      <c r="L241" s="361"/>
      <c r="M241" s="361"/>
      <c r="N241" s="361"/>
      <c r="O241" s="361"/>
    </row>
    <row r="242" spans="2:15" x14ac:dyDescent="0.25">
      <c r="B242" s="287"/>
      <c r="C242" s="287"/>
      <c r="D242" s="361"/>
      <c r="E242" s="361"/>
      <c r="F242" s="361"/>
      <c r="G242" s="361"/>
      <c r="H242" s="361"/>
      <c r="I242" s="361"/>
      <c r="J242" s="361"/>
      <c r="K242" s="361"/>
      <c r="L242" s="361"/>
      <c r="M242" s="361"/>
      <c r="N242" s="361"/>
      <c r="O242" s="361"/>
    </row>
    <row r="243" spans="2:15" x14ac:dyDescent="0.25">
      <c r="B243" s="287"/>
      <c r="C243" s="287"/>
      <c r="D243" s="361"/>
      <c r="E243" s="361"/>
      <c r="F243" s="361"/>
      <c r="G243" s="361"/>
      <c r="H243" s="361"/>
      <c r="I243" s="361"/>
      <c r="J243" s="361"/>
      <c r="K243" s="361"/>
      <c r="L243" s="361"/>
      <c r="M243" s="361"/>
      <c r="N243" s="361"/>
      <c r="O243" s="361"/>
    </row>
    <row r="244" spans="2:15" x14ac:dyDescent="0.25">
      <c r="B244" s="287"/>
      <c r="C244" s="287"/>
      <c r="D244" s="361"/>
      <c r="E244" s="361"/>
      <c r="F244" s="361"/>
      <c r="G244" s="361"/>
      <c r="H244" s="361"/>
      <c r="I244" s="361"/>
      <c r="J244" s="361"/>
      <c r="K244" s="361"/>
      <c r="L244" s="361"/>
      <c r="M244" s="361"/>
      <c r="N244" s="361"/>
      <c r="O244" s="361"/>
    </row>
    <row r="245" spans="2:15" x14ac:dyDescent="0.25">
      <c r="B245" s="287"/>
      <c r="C245" s="287"/>
      <c r="D245" s="361"/>
      <c r="E245" s="361"/>
      <c r="F245" s="361"/>
      <c r="G245" s="361"/>
      <c r="H245" s="361"/>
      <c r="I245" s="361"/>
      <c r="J245" s="361"/>
      <c r="K245" s="361"/>
      <c r="L245" s="361"/>
      <c r="M245" s="361"/>
      <c r="N245" s="361"/>
      <c r="O245" s="361"/>
    </row>
    <row r="246" spans="2:15" x14ac:dyDescent="0.25">
      <c r="B246" s="287"/>
      <c r="C246" s="287"/>
      <c r="D246" s="361"/>
      <c r="E246" s="361"/>
      <c r="F246" s="361"/>
      <c r="G246" s="361"/>
      <c r="H246" s="361"/>
      <c r="I246" s="361"/>
      <c r="J246" s="361"/>
      <c r="K246" s="361"/>
      <c r="L246" s="361"/>
      <c r="M246" s="361"/>
      <c r="N246" s="361"/>
      <c r="O246" s="361"/>
    </row>
    <row r="247" spans="2:15" x14ac:dyDescent="0.25">
      <c r="B247" s="287"/>
      <c r="C247" s="287"/>
      <c r="D247" s="361"/>
      <c r="E247" s="361"/>
      <c r="F247" s="361"/>
      <c r="G247" s="361"/>
      <c r="H247" s="361"/>
      <c r="I247" s="361"/>
      <c r="J247" s="361"/>
      <c r="K247" s="361"/>
      <c r="L247" s="361"/>
      <c r="M247" s="361"/>
      <c r="N247" s="361"/>
      <c r="O247" s="361"/>
    </row>
    <row r="248" spans="2:15" x14ac:dyDescent="0.25">
      <c r="B248" s="287"/>
      <c r="C248" s="287"/>
      <c r="D248" s="361"/>
      <c r="E248" s="361"/>
      <c r="F248" s="361"/>
      <c r="G248" s="361"/>
      <c r="H248" s="361"/>
      <c r="I248" s="361"/>
      <c r="J248" s="361"/>
      <c r="K248" s="361"/>
      <c r="L248" s="361"/>
      <c r="M248" s="361"/>
      <c r="N248" s="361"/>
      <c r="O248" s="361"/>
    </row>
    <row r="249" spans="2:15" x14ac:dyDescent="0.25">
      <c r="B249" s="287"/>
      <c r="C249" s="287"/>
      <c r="D249" s="361"/>
      <c r="E249" s="361"/>
      <c r="F249" s="361"/>
      <c r="G249" s="361"/>
      <c r="H249" s="361"/>
      <c r="I249" s="361"/>
      <c r="J249" s="361"/>
      <c r="K249" s="361"/>
      <c r="L249" s="361"/>
      <c r="M249" s="361"/>
      <c r="N249" s="361"/>
      <c r="O249" s="361"/>
    </row>
    <row r="250" spans="2:15" x14ac:dyDescent="0.25">
      <c r="B250" s="287"/>
      <c r="C250" s="287"/>
      <c r="D250" s="361"/>
      <c r="E250" s="361"/>
      <c r="F250" s="361"/>
      <c r="G250" s="361"/>
      <c r="H250" s="361"/>
      <c r="I250" s="361"/>
      <c r="J250" s="361"/>
      <c r="K250" s="361"/>
      <c r="L250" s="361"/>
      <c r="M250" s="361"/>
      <c r="N250" s="361"/>
      <c r="O250" s="361"/>
    </row>
    <row r="251" spans="2:15" x14ac:dyDescent="0.25">
      <c r="B251" s="287"/>
      <c r="C251" s="287"/>
      <c r="D251" s="361"/>
      <c r="E251" s="361"/>
      <c r="F251" s="361"/>
      <c r="G251" s="361"/>
      <c r="H251" s="361"/>
      <c r="I251" s="361"/>
      <c r="J251" s="361"/>
      <c r="K251" s="361"/>
      <c r="L251" s="361"/>
      <c r="M251" s="361"/>
      <c r="N251" s="361"/>
      <c r="O251" s="361"/>
    </row>
    <row r="252" spans="2:15" x14ac:dyDescent="0.25">
      <c r="B252" s="287"/>
      <c r="C252" s="287"/>
      <c r="D252" s="361"/>
      <c r="E252" s="361"/>
      <c r="F252" s="361"/>
      <c r="G252" s="361"/>
      <c r="H252" s="361"/>
      <c r="I252" s="361"/>
      <c r="J252" s="361"/>
      <c r="K252" s="361"/>
      <c r="L252" s="361"/>
      <c r="M252" s="361"/>
      <c r="N252" s="361"/>
      <c r="O252" s="361"/>
    </row>
    <row r="253" spans="2:15" x14ac:dyDescent="0.25">
      <c r="B253" s="287"/>
      <c r="C253" s="287"/>
      <c r="D253" s="361"/>
      <c r="E253" s="361"/>
      <c r="F253" s="361"/>
      <c r="G253" s="361"/>
      <c r="H253" s="361"/>
      <c r="I253" s="361"/>
      <c r="J253" s="361"/>
      <c r="K253" s="361"/>
      <c r="L253" s="361"/>
      <c r="M253" s="361"/>
      <c r="N253" s="361"/>
      <c r="O253" s="361"/>
    </row>
    <row r="254" spans="2:15" x14ac:dyDescent="0.25">
      <c r="B254" s="287"/>
      <c r="C254" s="287"/>
      <c r="D254" s="361"/>
      <c r="E254" s="361"/>
      <c r="F254" s="361"/>
      <c r="G254" s="361"/>
      <c r="H254" s="361"/>
      <c r="I254" s="361"/>
      <c r="J254" s="361"/>
      <c r="K254" s="361"/>
      <c r="L254" s="361"/>
      <c r="M254" s="361"/>
      <c r="N254" s="361"/>
      <c r="O254" s="361"/>
    </row>
    <row r="255" spans="2:15" x14ac:dyDescent="0.25">
      <c r="B255" s="287"/>
      <c r="C255" s="287"/>
      <c r="D255" s="361"/>
      <c r="E255" s="361"/>
      <c r="F255" s="361"/>
      <c r="G255" s="361"/>
      <c r="H255" s="361"/>
      <c r="I255" s="361"/>
      <c r="J255" s="361"/>
      <c r="K255" s="361"/>
      <c r="L255" s="361"/>
      <c r="M255" s="361"/>
      <c r="N255" s="361"/>
      <c r="O255" s="361"/>
    </row>
    <row r="256" spans="2:15" x14ac:dyDescent="0.25">
      <c r="B256" s="287"/>
      <c r="C256" s="287"/>
      <c r="D256" s="361"/>
      <c r="E256" s="361"/>
      <c r="F256" s="361"/>
      <c r="G256" s="361"/>
      <c r="H256" s="361"/>
      <c r="I256" s="361"/>
      <c r="J256" s="361"/>
      <c r="K256" s="361"/>
      <c r="L256" s="361"/>
      <c r="M256" s="361"/>
      <c r="N256" s="361"/>
      <c r="O256" s="361"/>
    </row>
    <row r="257" spans="2:15" x14ac:dyDescent="0.25">
      <c r="B257" s="287"/>
      <c r="C257" s="287"/>
      <c r="D257" s="361"/>
      <c r="E257" s="361"/>
      <c r="F257" s="361"/>
      <c r="G257" s="361"/>
      <c r="H257" s="361"/>
      <c r="I257" s="361"/>
      <c r="J257" s="361"/>
      <c r="K257" s="361"/>
      <c r="L257" s="361"/>
      <c r="M257" s="361"/>
      <c r="N257" s="361"/>
      <c r="O257" s="361"/>
    </row>
    <row r="258" spans="2:15" x14ac:dyDescent="0.25">
      <c r="B258" s="287"/>
      <c r="C258" s="287"/>
      <c r="D258" s="361"/>
      <c r="E258" s="361"/>
      <c r="F258" s="361"/>
      <c r="G258" s="361"/>
      <c r="H258" s="361"/>
      <c r="I258" s="361"/>
      <c r="J258" s="361"/>
      <c r="K258" s="361"/>
      <c r="L258" s="361"/>
      <c r="M258" s="361"/>
      <c r="N258" s="361"/>
      <c r="O258" s="361"/>
    </row>
    <row r="259" spans="2:15" x14ac:dyDescent="0.25">
      <c r="B259" s="287"/>
      <c r="C259" s="287"/>
      <c r="D259" s="361"/>
      <c r="E259" s="361"/>
      <c r="F259" s="361"/>
      <c r="G259" s="361"/>
      <c r="H259" s="361"/>
      <c r="I259" s="361"/>
      <c r="J259" s="361"/>
      <c r="K259" s="361"/>
      <c r="L259" s="361"/>
      <c r="M259" s="361"/>
      <c r="N259" s="361"/>
      <c r="O259" s="361"/>
    </row>
    <row r="260" spans="2:15" x14ac:dyDescent="0.25">
      <c r="B260" s="287"/>
      <c r="C260" s="287"/>
      <c r="D260" s="361"/>
      <c r="E260" s="361"/>
      <c r="F260" s="361"/>
      <c r="G260" s="361"/>
      <c r="H260" s="361"/>
      <c r="I260" s="361"/>
      <c r="J260" s="361"/>
      <c r="K260" s="361"/>
      <c r="L260" s="361"/>
      <c r="M260" s="361"/>
      <c r="N260" s="361"/>
      <c r="O260" s="361"/>
    </row>
    <row r="261" spans="2:15" x14ac:dyDescent="0.25">
      <c r="B261" s="287"/>
      <c r="C261" s="287"/>
      <c r="D261" s="361"/>
      <c r="E261" s="361"/>
      <c r="F261" s="361"/>
      <c r="G261" s="361"/>
      <c r="H261" s="361"/>
      <c r="I261" s="361"/>
      <c r="J261" s="361"/>
      <c r="K261" s="361"/>
      <c r="L261" s="361"/>
      <c r="M261" s="361"/>
      <c r="N261" s="361"/>
      <c r="O261" s="361"/>
    </row>
    <row r="262" spans="2:15" x14ac:dyDescent="0.25">
      <c r="B262" s="287"/>
      <c r="C262" s="287"/>
      <c r="D262" s="361"/>
      <c r="E262" s="361"/>
      <c r="F262" s="361"/>
      <c r="G262" s="361"/>
      <c r="H262" s="361"/>
      <c r="I262" s="361"/>
      <c r="J262" s="361"/>
      <c r="K262" s="361"/>
      <c r="L262" s="361"/>
      <c r="M262" s="361"/>
      <c r="N262" s="361"/>
      <c r="O262" s="361"/>
    </row>
    <row r="263" spans="2:15" x14ac:dyDescent="0.25">
      <c r="B263" s="287"/>
      <c r="C263" s="287"/>
      <c r="D263" s="361"/>
      <c r="E263" s="361"/>
      <c r="F263" s="361"/>
      <c r="G263" s="361"/>
      <c r="H263" s="361"/>
      <c r="I263" s="361"/>
      <c r="J263" s="361"/>
      <c r="K263" s="361"/>
      <c r="L263" s="361"/>
      <c r="M263" s="361"/>
      <c r="N263" s="361"/>
      <c r="O263" s="361"/>
    </row>
    <row r="264" spans="2:15" x14ac:dyDescent="0.25">
      <c r="B264" s="287"/>
      <c r="C264" s="287"/>
      <c r="D264" s="361"/>
      <c r="E264" s="361"/>
      <c r="F264" s="361"/>
      <c r="G264" s="361"/>
      <c r="H264" s="361"/>
      <c r="I264" s="361"/>
      <c r="J264" s="361"/>
      <c r="K264" s="361"/>
      <c r="L264" s="361"/>
      <c r="M264" s="361"/>
      <c r="N264" s="361"/>
      <c r="O264" s="361"/>
    </row>
    <row r="265" spans="2:15" x14ac:dyDescent="0.25">
      <c r="B265" s="287"/>
      <c r="C265" s="287"/>
      <c r="D265" s="361"/>
      <c r="E265" s="361"/>
      <c r="F265" s="361"/>
      <c r="G265" s="361"/>
      <c r="H265" s="361"/>
      <c r="I265" s="361"/>
      <c r="J265" s="361"/>
      <c r="K265" s="361"/>
      <c r="L265" s="361"/>
      <c r="M265" s="361"/>
      <c r="N265" s="361"/>
      <c r="O265" s="361"/>
    </row>
    <row r="266" spans="2:15" x14ac:dyDescent="0.25">
      <c r="B266" s="287"/>
      <c r="C266" s="287"/>
      <c r="D266" s="361"/>
      <c r="E266" s="361"/>
      <c r="F266" s="361"/>
      <c r="G266" s="361"/>
      <c r="H266" s="361"/>
      <c r="I266" s="361"/>
      <c r="J266" s="361"/>
      <c r="K266" s="361"/>
      <c r="L266" s="361"/>
      <c r="M266" s="361"/>
      <c r="N266" s="361"/>
      <c r="O266" s="361"/>
    </row>
    <row r="267" spans="2:15" x14ac:dyDescent="0.25">
      <c r="B267" s="287"/>
      <c r="C267" s="287"/>
      <c r="D267" s="361"/>
      <c r="E267" s="361"/>
      <c r="F267" s="361"/>
      <c r="G267" s="361"/>
      <c r="H267" s="361"/>
      <c r="I267" s="361"/>
      <c r="J267" s="361"/>
      <c r="K267" s="361"/>
      <c r="L267" s="361"/>
      <c r="M267" s="361"/>
      <c r="N267" s="361"/>
      <c r="O267" s="361"/>
    </row>
    <row r="268" spans="2:15" x14ac:dyDescent="0.25">
      <c r="B268" s="287"/>
      <c r="C268" s="287"/>
      <c r="D268" s="361"/>
      <c r="E268" s="361"/>
      <c r="F268" s="361"/>
      <c r="G268" s="361"/>
      <c r="H268" s="361"/>
      <c r="I268" s="361"/>
      <c r="J268" s="361"/>
      <c r="K268" s="361"/>
      <c r="L268" s="361"/>
      <c r="M268" s="361"/>
      <c r="N268" s="361"/>
      <c r="O268" s="361"/>
    </row>
    <row r="269" spans="2:15" x14ac:dyDescent="0.25">
      <c r="B269" s="287"/>
      <c r="C269" s="287"/>
      <c r="D269" s="361"/>
      <c r="E269" s="361"/>
      <c r="F269" s="361"/>
      <c r="G269" s="361"/>
      <c r="H269" s="361"/>
      <c r="I269" s="361"/>
      <c r="J269" s="361"/>
      <c r="K269" s="361"/>
      <c r="L269" s="361"/>
      <c r="M269" s="361"/>
      <c r="N269" s="361"/>
      <c r="O269" s="361"/>
    </row>
    <row r="270" spans="2:15" x14ac:dyDescent="0.25">
      <c r="B270" s="287"/>
      <c r="C270" s="287"/>
      <c r="D270" s="361"/>
      <c r="E270" s="361"/>
      <c r="F270" s="361"/>
      <c r="G270" s="361"/>
      <c r="H270" s="361"/>
      <c r="I270" s="361"/>
      <c r="J270" s="361"/>
      <c r="K270" s="361"/>
      <c r="L270" s="361"/>
      <c r="M270" s="361"/>
      <c r="N270" s="361"/>
      <c r="O270" s="361"/>
    </row>
    <row r="271" spans="2:15" x14ac:dyDescent="0.25">
      <c r="B271" s="287"/>
      <c r="C271" s="287"/>
      <c r="D271" s="361"/>
      <c r="E271" s="361"/>
      <c r="F271" s="361"/>
      <c r="G271" s="361"/>
      <c r="H271" s="361"/>
      <c r="I271" s="361"/>
      <c r="J271" s="361"/>
      <c r="K271" s="361"/>
      <c r="L271" s="361"/>
      <c r="M271" s="361"/>
      <c r="N271" s="361"/>
      <c r="O271" s="361"/>
    </row>
    <row r="272" spans="2:15" x14ac:dyDescent="0.25">
      <c r="B272" s="287"/>
      <c r="C272" s="287"/>
      <c r="D272" s="361"/>
      <c r="E272" s="361"/>
      <c r="F272" s="361"/>
      <c r="G272" s="361"/>
      <c r="H272" s="361"/>
      <c r="I272" s="361"/>
      <c r="J272" s="361"/>
      <c r="K272" s="361"/>
      <c r="L272" s="361"/>
      <c r="M272" s="361"/>
      <c r="N272" s="361"/>
      <c r="O272" s="361"/>
    </row>
    <row r="273" spans="2:15" x14ac:dyDescent="0.25">
      <c r="B273" s="287"/>
      <c r="C273" s="287"/>
      <c r="D273" s="361"/>
      <c r="E273" s="361"/>
      <c r="F273" s="361"/>
      <c r="G273" s="361"/>
      <c r="H273" s="361"/>
      <c r="I273" s="361"/>
      <c r="J273" s="361"/>
      <c r="K273" s="361"/>
      <c r="L273" s="361"/>
      <c r="M273" s="361"/>
      <c r="N273" s="361"/>
      <c r="O273" s="361"/>
    </row>
    <row r="274" spans="2:15" x14ac:dyDescent="0.25">
      <c r="B274" s="287"/>
      <c r="C274" s="287"/>
      <c r="D274" s="361"/>
      <c r="E274" s="361"/>
      <c r="F274" s="361"/>
      <c r="G274" s="361"/>
      <c r="H274" s="361"/>
      <c r="I274" s="361"/>
      <c r="J274" s="361"/>
      <c r="K274" s="361"/>
      <c r="L274" s="361"/>
      <c r="M274" s="361"/>
      <c r="N274" s="361"/>
      <c r="O274" s="361"/>
    </row>
    <row r="275" spans="2:15" x14ac:dyDescent="0.25">
      <c r="B275" s="287"/>
      <c r="C275" s="287"/>
      <c r="D275" s="361"/>
      <c r="E275" s="361"/>
      <c r="F275" s="361"/>
      <c r="G275" s="361"/>
      <c r="H275" s="361"/>
      <c r="I275" s="361"/>
      <c r="J275" s="361"/>
      <c r="K275" s="361"/>
      <c r="L275" s="361"/>
      <c r="M275" s="361"/>
      <c r="N275" s="361"/>
      <c r="O275" s="361"/>
    </row>
    <row r="276" spans="2:15" x14ac:dyDescent="0.25">
      <c r="B276" s="287"/>
      <c r="C276" s="287"/>
      <c r="D276" s="361"/>
      <c r="E276" s="361"/>
      <c r="F276" s="361"/>
      <c r="G276" s="361"/>
      <c r="H276" s="361"/>
      <c r="I276" s="361"/>
      <c r="J276" s="361"/>
      <c r="K276" s="361"/>
      <c r="L276" s="361"/>
      <c r="M276" s="361"/>
      <c r="N276" s="361"/>
      <c r="O276" s="361"/>
    </row>
    <row r="277" spans="2:15" x14ac:dyDescent="0.25">
      <c r="B277" s="287"/>
      <c r="C277" s="287"/>
      <c r="D277" s="361"/>
      <c r="E277" s="361"/>
      <c r="F277" s="361"/>
      <c r="G277" s="361"/>
      <c r="H277" s="361"/>
      <c r="I277" s="361"/>
      <c r="J277" s="361"/>
      <c r="K277" s="361"/>
      <c r="L277" s="361"/>
      <c r="M277" s="361"/>
      <c r="N277" s="361"/>
      <c r="O277" s="361"/>
    </row>
    <row r="278" spans="2:15" x14ac:dyDescent="0.25">
      <c r="B278" s="287"/>
      <c r="C278" s="287"/>
      <c r="D278" s="361"/>
      <c r="E278" s="361"/>
      <c r="F278" s="361"/>
      <c r="G278" s="361"/>
      <c r="H278" s="361"/>
      <c r="I278" s="361"/>
      <c r="J278" s="361"/>
      <c r="K278" s="361"/>
      <c r="L278" s="361"/>
      <c r="M278" s="361"/>
      <c r="N278" s="361"/>
      <c r="O278" s="361"/>
    </row>
    <row r="279" spans="2:15" x14ac:dyDescent="0.25">
      <c r="B279" s="287"/>
      <c r="C279" s="287"/>
      <c r="D279" s="361"/>
      <c r="E279" s="361"/>
      <c r="F279" s="361"/>
      <c r="G279" s="361"/>
      <c r="H279" s="361"/>
      <c r="I279" s="361"/>
      <c r="J279" s="361"/>
      <c r="K279" s="361"/>
      <c r="L279" s="361"/>
      <c r="M279" s="361"/>
      <c r="N279" s="361"/>
      <c r="O279" s="361"/>
    </row>
    <row r="280" spans="2:15" x14ac:dyDescent="0.25">
      <c r="B280" s="287"/>
      <c r="C280" s="287"/>
      <c r="D280" s="361"/>
      <c r="E280" s="361"/>
      <c r="F280" s="361"/>
      <c r="G280" s="361"/>
      <c r="H280" s="361"/>
      <c r="I280" s="361"/>
      <c r="J280" s="361"/>
      <c r="K280" s="361"/>
      <c r="L280" s="361"/>
      <c r="M280" s="361"/>
      <c r="N280" s="361"/>
      <c r="O280" s="361"/>
    </row>
    <row r="281" spans="2:15" x14ac:dyDescent="0.25">
      <c r="B281" s="287"/>
      <c r="C281" s="287"/>
      <c r="D281" s="361"/>
      <c r="E281" s="361"/>
      <c r="F281" s="361"/>
      <c r="G281" s="361"/>
      <c r="H281" s="361"/>
      <c r="I281" s="361"/>
      <c r="J281" s="361"/>
      <c r="K281" s="361"/>
      <c r="L281" s="361"/>
      <c r="M281" s="361"/>
      <c r="N281" s="361"/>
      <c r="O281" s="361"/>
    </row>
    <row r="282" spans="2:15" x14ac:dyDescent="0.25">
      <c r="B282" s="287"/>
      <c r="C282" s="287"/>
      <c r="D282" s="361"/>
      <c r="E282" s="361"/>
      <c r="F282" s="361"/>
      <c r="G282" s="361"/>
      <c r="H282" s="361"/>
      <c r="I282" s="361"/>
      <c r="J282" s="361"/>
      <c r="K282" s="361"/>
      <c r="L282" s="361"/>
      <c r="M282" s="361"/>
      <c r="N282" s="361"/>
      <c r="O282" s="361"/>
    </row>
    <row r="283" spans="2:15" x14ac:dyDescent="0.25">
      <c r="B283" s="287"/>
      <c r="C283" s="287"/>
      <c r="D283" s="361"/>
      <c r="E283" s="361"/>
      <c r="F283" s="361"/>
      <c r="G283" s="361"/>
      <c r="H283" s="361"/>
      <c r="I283" s="361"/>
      <c r="J283" s="361"/>
      <c r="K283" s="361"/>
      <c r="L283" s="361"/>
      <c r="M283" s="361"/>
      <c r="N283" s="361"/>
      <c r="O283" s="361"/>
    </row>
    <row r="284" spans="2:15" x14ac:dyDescent="0.25">
      <c r="B284" s="287"/>
      <c r="C284" s="287"/>
      <c r="D284" s="361"/>
      <c r="E284" s="361"/>
      <c r="F284" s="361"/>
      <c r="G284" s="361"/>
      <c r="H284" s="361"/>
      <c r="I284" s="361"/>
      <c r="J284" s="361"/>
      <c r="K284" s="361"/>
      <c r="L284" s="361"/>
      <c r="M284" s="361"/>
      <c r="N284" s="361"/>
      <c r="O284" s="361"/>
    </row>
    <row r="285" spans="2:15" x14ac:dyDescent="0.25">
      <c r="B285" s="287"/>
      <c r="C285" s="287"/>
      <c r="D285" s="361"/>
      <c r="E285" s="361"/>
      <c r="F285" s="361"/>
      <c r="G285" s="361"/>
      <c r="H285" s="361"/>
      <c r="I285" s="361"/>
      <c r="J285" s="361"/>
      <c r="K285" s="361"/>
      <c r="L285" s="361"/>
      <c r="M285" s="361"/>
      <c r="N285" s="361"/>
      <c r="O285" s="361"/>
    </row>
    <row r="286" spans="2:15" x14ac:dyDescent="0.25">
      <c r="B286" s="287"/>
      <c r="C286" s="287"/>
      <c r="D286" s="361"/>
      <c r="E286" s="361"/>
      <c r="F286" s="361"/>
      <c r="G286" s="361"/>
      <c r="H286" s="361"/>
      <c r="I286" s="361"/>
      <c r="J286" s="361"/>
      <c r="K286" s="361"/>
      <c r="L286" s="361"/>
      <c r="M286" s="361"/>
      <c r="N286" s="361"/>
      <c r="O286" s="361"/>
    </row>
    <row r="287" spans="2:15" x14ac:dyDescent="0.25">
      <c r="B287" s="287"/>
      <c r="C287" s="287"/>
      <c r="D287" s="361"/>
      <c r="E287" s="361"/>
      <c r="F287" s="361"/>
      <c r="G287" s="361"/>
      <c r="H287" s="361"/>
      <c r="I287" s="361"/>
      <c r="J287" s="361"/>
      <c r="K287" s="361"/>
      <c r="L287" s="361"/>
      <c r="M287" s="361"/>
      <c r="N287" s="361"/>
      <c r="O287" s="361"/>
    </row>
    <row r="288" spans="2:15" x14ac:dyDescent="0.25">
      <c r="B288" s="287"/>
      <c r="C288" s="287"/>
      <c r="D288" s="361"/>
      <c r="E288" s="361"/>
      <c r="F288" s="361"/>
      <c r="G288" s="361"/>
      <c r="H288" s="361"/>
      <c r="I288" s="361"/>
      <c r="J288" s="361"/>
      <c r="K288" s="361"/>
      <c r="L288" s="361"/>
      <c r="M288" s="361"/>
      <c r="N288" s="361"/>
      <c r="O288" s="361"/>
    </row>
    <row r="289" spans="2:15" x14ac:dyDescent="0.25">
      <c r="B289" s="287"/>
      <c r="C289" s="287"/>
      <c r="D289" s="361"/>
      <c r="E289" s="361"/>
      <c r="F289" s="361"/>
      <c r="G289" s="361"/>
      <c r="H289" s="361"/>
      <c r="I289" s="361"/>
      <c r="J289" s="361"/>
      <c r="K289" s="361"/>
      <c r="L289" s="361"/>
      <c r="M289" s="361"/>
      <c r="N289" s="361"/>
      <c r="O289" s="361"/>
    </row>
    <row r="290" spans="2:15" x14ac:dyDescent="0.25">
      <c r="B290" s="287"/>
      <c r="C290" s="287"/>
      <c r="D290" s="361"/>
      <c r="E290" s="361"/>
      <c r="F290" s="361"/>
      <c r="G290" s="361"/>
      <c r="H290" s="361"/>
      <c r="I290" s="361"/>
      <c r="J290" s="361"/>
      <c r="K290" s="361"/>
      <c r="L290" s="361"/>
      <c r="M290" s="361"/>
      <c r="N290" s="361"/>
      <c r="O290" s="361"/>
    </row>
    <row r="291" spans="2:15" x14ac:dyDescent="0.25">
      <c r="B291" s="287"/>
      <c r="C291" s="287"/>
      <c r="D291" s="361"/>
      <c r="E291" s="361"/>
      <c r="F291" s="361"/>
      <c r="G291" s="361"/>
      <c r="H291" s="361"/>
      <c r="I291" s="361"/>
      <c r="J291" s="361"/>
      <c r="K291" s="361"/>
      <c r="L291" s="361"/>
      <c r="M291" s="361"/>
      <c r="N291" s="361"/>
      <c r="O291" s="361"/>
    </row>
    <row r="292" spans="2:15" x14ac:dyDescent="0.25">
      <c r="B292" s="287"/>
      <c r="C292" s="287"/>
      <c r="D292" s="361"/>
      <c r="E292" s="361"/>
      <c r="F292" s="361"/>
      <c r="G292" s="361"/>
      <c r="H292" s="361"/>
      <c r="I292" s="361"/>
      <c r="J292" s="361"/>
      <c r="K292" s="361"/>
      <c r="L292" s="361"/>
      <c r="M292" s="361"/>
      <c r="N292" s="361"/>
      <c r="O292" s="361"/>
    </row>
    <row r="293" spans="2:15" x14ac:dyDescent="0.25">
      <c r="B293" s="287"/>
      <c r="C293" s="287"/>
      <c r="D293" s="361"/>
      <c r="E293" s="361"/>
      <c r="F293" s="361"/>
      <c r="G293" s="361"/>
      <c r="H293" s="361"/>
      <c r="I293" s="361"/>
      <c r="J293" s="361"/>
      <c r="K293" s="361"/>
      <c r="L293" s="361"/>
      <c r="M293" s="361"/>
      <c r="N293" s="361"/>
      <c r="O293" s="361"/>
    </row>
    <row r="294" spans="2:15" x14ac:dyDescent="0.25">
      <c r="B294" s="287"/>
      <c r="C294" s="287"/>
      <c r="D294" s="361"/>
      <c r="E294" s="361"/>
      <c r="F294" s="361"/>
      <c r="G294" s="361"/>
      <c r="H294" s="361"/>
      <c r="I294" s="361"/>
      <c r="J294" s="361"/>
      <c r="K294" s="361"/>
      <c r="L294" s="361"/>
      <c r="M294" s="361"/>
      <c r="N294" s="361"/>
      <c r="O294" s="361"/>
    </row>
    <row r="295" spans="2:15" x14ac:dyDescent="0.25">
      <c r="B295" s="287"/>
      <c r="C295" s="287"/>
      <c r="D295" s="361"/>
      <c r="E295" s="361"/>
      <c r="F295" s="361"/>
      <c r="G295" s="361"/>
      <c r="H295" s="361"/>
      <c r="I295" s="361"/>
      <c r="J295" s="361"/>
      <c r="K295" s="361"/>
      <c r="L295" s="361"/>
      <c r="M295" s="361"/>
      <c r="N295" s="361"/>
      <c r="O295" s="361"/>
    </row>
    <row r="296" spans="2:15" x14ac:dyDescent="0.25">
      <c r="B296" s="287"/>
      <c r="C296" s="287"/>
      <c r="D296" s="361"/>
      <c r="E296" s="361"/>
      <c r="F296" s="361"/>
      <c r="G296" s="361"/>
      <c r="H296" s="361"/>
      <c r="I296" s="361"/>
      <c r="J296" s="361"/>
      <c r="K296" s="361"/>
      <c r="L296" s="361"/>
      <c r="M296" s="361"/>
      <c r="N296" s="361"/>
      <c r="O296" s="361"/>
    </row>
    <row r="297" spans="2:15" x14ac:dyDescent="0.25">
      <c r="B297" s="287"/>
      <c r="C297" s="287"/>
      <c r="D297" s="361"/>
      <c r="E297" s="361"/>
      <c r="F297" s="361"/>
      <c r="G297" s="361"/>
      <c r="H297" s="361"/>
      <c r="I297" s="361"/>
      <c r="J297" s="361"/>
      <c r="K297" s="361"/>
      <c r="L297" s="361"/>
      <c r="M297" s="361"/>
      <c r="N297" s="361"/>
      <c r="O297" s="361"/>
    </row>
    <row r="298" spans="2:15" x14ac:dyDescent="0.25">
      <c r="B298" s="287"/>
      <c r="C298" s="287"/>
      <c r="D298" s="361"/>
      <c r="E298" s="361"/>
      <c r="F298" s="361"/>
      <c r="G298" s="361"/>
      <c r="H298" s="361"/>
      <c r="I298" s="361"/>
      <c r="J298" s="361"/>
      <c r="K298" s="361"/>
      <c r="L298" s="361"/>
      <c r="M298" s="361"/>
      <c r="N298" s="361"/>
      <c r="O298" s="361"/>
    </row>
    <row r="299" spans="2:15" x14ac:dyDescent="0.25">
      <c r="B299" s="287"/>
      <c r="C299" s="287"/>
      <c r="D299" s="361"/>
      <c r="E299" s="361"/>
      <c r="F299" s="361"/>
      <c r="G299" s="361"/>
      <c r="H299" s="361"/>
      <c r="I299" s="361"/>
      <c r="J299" s="361"/>
      <c r="K299" s="361"/>
      <c r="L299" s="361"/>
      <c r="M299" s="361"/>
      <c r="N299" s="361"/>
      <c r="O299" s="361"/>
    </row>
    <row r="300" spans="2:15" x14ac:dyDescent="0.25">
      <c r="B300" s="287"/>
      <c r="C300" s="287"/>
      <c r="D300" s="361"/>
      <c r="E300" s="361"/>
      <c r="F300" s="361"/>
      <c r="G300" s="361"/>
      <c r="H300" s="361"/>
      <c r="I300" s="361"/>
      <c r="J300" s="361"/>
      <c r="K300" s="361"/>
      <c r="L300" s="361"/>
      <c r="M300" s="361"/>
      <c r="N300" s="361"/>
      <c r="O300" s="361"/>
    </row>
    <row r="301" spans="2:15" x14ac:dyDescent="0.25">
      <c r="B301" s="287"/>
      <c r="C301" s="287"/>
      <c r="D301" s="361"/>
      <c r="E301" s="361"/>
      <c r="F301" s="361"/>
      <c r="G301" s="361"/>
      <c r="H301" s="361"/>
      <c r="I301" s="361"/>
      <c r="J301" s="361"/>
      <c r="K301" s="361"/>
      <c r="L301" s="361"/>
      <c r="M301" s="361"/>
      <c r="N301" s="361"/>
      <c r="O301" s="361"/>
    </row>
    <row r="302" spans="2:15" x14ac:dyDescent="0.25">
      <c r="B302" s="287"/>
      <c r="C302" s="287"/>
      <c r="D302" s="361"/>
      <c r="E302" s="361"/>
      <c r="F302" s="361"/>
      <c r="G302" s="361"/>
      <c r="H302" s="361"/>
      <c r="I302" s="361"/>
      <c r="J302" s="361"/>
      <c r="K302" s="361"/>
      <c r="L302" s="361"/>
      <c r="M302" s="361"/>
      <c r="N302" s="361"/>
      <c r="O302" s="361"/>
    </row>
    <row r="303" spans="2:15" x14ac:dyDescent="0.25">
      <c r="B303" s="287"/>
      <c r="C303" s="287"/>
      <c r="D303" s="361"/>
      <c r="E303" s="361"/>
      <c r="F303" s="361"/>
      <c r="G303" s="361"/>
      <c r="H303" s="361"/>
      <c r="I303" s="361"/>
      <c r="J303" s="361"/>
      <c r="K303" s="361"/>
      <c r="L303" s="361"/>
      <c r="M303" s="361"/>
      <c r="N303" s="361"/>
      <c r="O303" s="361"/>
    </row>
    <row r="304" spans="2:15" x14ac:dyDescent="0.25">
      <c r="B304" s="287"/>
      <c r="C304" s="287"/>
      <c r="D304" s="361"/>
      <c r="E304" s="361"/>
      <c r="F304" s="361"/>
      <c r="G304" s="361"/>
      <c r="H304" s="361"/>
      <c r="I304" s="361"/>
      <c r="J304" s="361"/>
      <c r="K304" s="361"/>
      <c r="L304" s="361"/>
      <c r="M304" s="361"/>
      <c r="N304" s="361"/>
      <c r="O304" s="361"/>
    </row>
    <row r="305" spans="2:15" x14ac:dyDescent="0.25">
      <c r="B305" s="287"/>
      <c r="C305" s="287"/>
      <c r="D305" s="361"/>
      <c r="E305" s="361"/>
      <c r="F305" s="361"/>
      <c r="G305" s="361"/>
      <c r="H305" s="361"/>
      <c r="I305" s="361"/>
      <c r="J305" s="361"/>
      <c r="K305" s="361"/>
      <c r="L305" s="361"/>
      <c r="M305" s="361"/>
      <c r="N305" s="361"/>
      <c r="O305" s="361"/>
    </row>
    <row r="306" spans="2:15" x14ac:dyDescent="0.25">
      <c r="B306" s="287"/>
      <c r="C306" s="287"/>
      <c r="D306" s="361"/>
      <c r="E306" s="361"/>
      <c r="F306" s="361"/>
      <c r="G306" s="361"/>
      <c r="H306" s="361"/>
      <c r="I306" s="361"/>
      <c r="J306" s="361"/>
      <c r="K306" s="361"/>
      <c r="L306" s="361"/>
      <c r="M306" s="361"/>
      <c r="N306" s="361"/>
      <c r="O306" s="361"/>
    </row>
    <row r="307" spans="2:15" x14ac:dyDescent="0.25">
      <c r="B307" s="287"/>
      <c r="C307" s="287"/>
      <c r="D307" s="361"/>
      <c r="E307" s="361"/>
      <c r="F307" s="361"/>
      <c r="G307" s="361"/>
      <c r="H307" s="361"/>
      <c r="I307" s="361"/>
      <c r="J307" s="361"/>
      <c r="K307" s="361"/>
      <c r="L307" s="361"/>
      <c r="M307" s="361"/>
      <c r="N307" s="361"/>
      <c r="O307" s="361"/>
    </row>
    <row r="308" spans="2:15" x14ac:dyDescent="0.25">
      <c r="B308" s="287"/>
      <c r="C308" s="287"/>
      <c r="D308" s="361"/>
      <c r="E308" s="361"/>
      <c r="F308" s="361"/>
      <c r="G308" s="361"/>
      <c r="H308" s="361"/>
      <c r="I308" s="361"/>
      <c r="J308" s="361"/>
      <c r="K308" s="361"/>
      <c r="L308" s="361"/>
      <c r="M308" s="361"/>
      <c r="N308" s="361"/>
      <c r="O308" s="361"/>
    </row>
    <row r="309" spans="2:15" x14ac:dyDescent="0.25">
      <c r="B309" s="287"/>
      <c r="C309" s="287"/>
      <c r="D309" s="361"/>
      <c r="E309" s="361"/>
      <c r="F309" s="361"/>
      <c r="G309" s="361"/>
      <c r="H309" s="361"/>
      <c r="I309" s="361"/>
      <c r="J309" s="361"/>
      <c r="K309" s="361"/>
      <c r="L309" s="361"/>
      <c r="M309" s="361"/>
      <c r="N309" s="361"/>
      <c r="O309" s="361"/>
    </row>
    <row r="310" spans="2:15" x14ac:dyDescent="0.25">
      <c r="B310" s="287"/>
      <c r="C310" s="287"/>
      <c r="D310" s="361"/>
      <c r="E310" s="361"/>
      <c r="F310" s="361"/>
      <c r="G310" s="361"/>
      <c r="H310" s="361"/>
      <c r="I310" s="361"/>
      <c r="J310" s="361"/>
      <c r="K310" s="361"/>
      <c r="L310" s="361"/>
      <c r="M310" s="361"/>
      <c r="N310" s="361"/>
      <c r="O310" s="361"/>
    </row>
    <row r="311" spans="2:15" x14ac:dyDescent="0.25">
      <c r="B311" s="287"/>
      <c r="C311" s="287"/>
      <c r="D311" s="361"/>
      <c r="E311" s="361"/>
      <c r="F311" s="361"/>
      <c r="G311" s="361"/>
      <c r="H311" s="361"/>
      <c r="I311" s="361"/>
      <c r="J311" s="361"/>
      <c r="K311" s="361"/>
      <c r="L311" s="361"/>
      <c r="M311" s="361"/>
      <c r="N311" s="361"/>
      <c r="O311" s="361"/>
    </row>
    <row r="312" spans="2:15" x14ac:dyDescent="0.25">
      <c r="B312" s="287"/>
      <c r="C312" s="287"/>
      <c r="D312" s="361"/>
      <c r="E312" s="361"/>
      <c r="F312" s="361"/>
      <c r="G312" s="361"/>
      <c r="H312" s="361"/>
      <c r="I312" s="361"/>
      <c r="J312" s="361"/>
      <c r="K312" s="361"/>
      <c r="L312" s="361"/>
      <c r="M312" s="361"/>
      <c r="N312" s="361"/>
      <c r="O312" s="361"/>
    </row>
    <row r="313" spans="2:15" x14ac:dyDescent="0.25">
      <c r="B313" s="287"/>
      <c r="C313" s="287"/>
      <c r="D313" s="361"/>
      <c r="E313" s="361"/>
      <c r="F313" s="361"/>
      <c r="G313" s="361"/>
      <c r="H313" s="361"/>
      <c r="I313" s="361"/>
      <c r="J313" s="361"/>
      <c r="K313" s="361"/>
      <c r="L313" s="361"/>
      <c r="M313" s="361"/>
      <c r="N313" s="361"/>
      <c r="O313" s="361"/>
    </row>
    <row r="314" spans="2:15" x14ac:dyDescent="0.25">
      <c r="B314" s="287"/>
      <c r="C314" s="287"/>
      <c r="D314" s="361"/>
      <c r="E314" s="361"/>
      <c r="F314" s="361"/>
      <c r="G314" s="361"/>
      <c r="H314" s="361"/>
      <c r="I314" s="361"/>
      <c r="J314" s="361"/>
      <c r="K314" s="361"/>
      <c r="L314" s="361"/>
      <c r="M314" s="361"/>
      <c r="N314" s="361"/>
      <c r="O314" s="361"/>
    </row>
    <row r="315" spans="2:15" x14ac:dyDescent="0.25">
      <c r="B315" s="287"/>
      <c r="C315" s="287"/>
      <c r="D315" s="361"/>
      <c r="E315" s="361"/>
      <c r="F315" s="361"/>
      <c r="G315" s="361"/>
      <c r="H315" s="361"/>
      <c r="I315" s="361"/>
      <c r="J315" s="361"/>
      <c r="K315" s="361"/>
      <c r="L315" s="361"/>
      <c r="M315" s="361"/>
      <c r="N315" s="361"/>
      <c r="O315" s="361"/>
    </row>
    <row r="316" spans="2:15" x14ac:dyDescent="0.25">
      <c r="B316" s="287"/>
      <c r="C316" s="287"/>
      <c r="D316" s="361"/>
      <c r="E316" s="361"/>
      <c r="F316" s="361"/>
      <c r="G316" s="361"/>
      <c r="H316" s="361"/>
      <c r="I316" s="361"/>
      <c r="J316" s="361"/>
      <c r="K316" s="361"/>
      <c r="L316" s="361"/>
      <c r="M316" s="361"/>
      <c r="N316" s="361"/>
      <c r="O316" s="361"/>
    </row>
    <row r="317" spans="2:15" x14ac:dyDescent="0.25">
      <c r="B317" s="287"/>
      <c r="C317" s="287"/>
      <c r="D317" s="361"/>
      <c r="E317" s="361"/>
      <c r="F317" s="361"/>
      <c r="G317" s="361"/>
      <c r="H317" s="361"/>
      <c r="I317" s="361"/>
      <c r="J317" s="361"/>
      <c r="K317" s="361"/>
      <c r="L317" s="361"/>
      <c r="M317" s="361"/>
      <c r="N317" s="361"/>
      <c r="O317" s="361"/>
    </row>
    <row r="318" spans="2:15" x14ac:dyDescent="0.25">
      <c r="B318" s="287"/>
      <c r="C318" s="287"/>
      <c r="D318" s="361"/>
      <c r="E318" s="361"/>
      <c r="F318" s="361"/>
      <c r="G318" s="361"/>
      <c r="H318" s="361"/>
      <c r="I318" s="361"/>
      <c r="J318" s="361"/>
      <c r="K318" s="361"/>
      <c r="L318" s="361"/>
      <c r="M318" s="361"/>
      <c r="N318" s="361"/>
      <c r="O318" s="361"/>
    </row>
    <row r="319" spans="2:15" x14ac:dyDescent="0.25">
      <c r="B319" s="287"/>
      <c r="C319" s="287"/>
      <c r="D319" s="361"/>
      <c r="E319" s="361"/>
      <c r="F319" s="361"/>
      <c r="G319" s="361"/>
      <c r="H319" s="361"/>
      <c r="I319" s="361"/>
      <c r="J319" s="361"/>
      <c r="K319" s="361"/>
      <c r="L319" s="361"/>
      <c r="M319" s="361"/>
      <c r="N319" s="361"/>
      <c r="O319" s="361"/>
    </row>
    <row r="320" spans="2:15" x14ac:dyDescent="0.25">
      <c r="B320" s="287"/>
      <c r="C320" s="287"/>
      <c r="D320" s="361"/>
      <c r="E320" s="361"/>
      <c r="F320" s="361"/>
      <c r="G320" s="361"/>
      <c r="H320" s="361"/>
      <c r="I320" s="361"/>
      <c r="J320" s="361"/>
      <c r="K320" s="361"/>
      <c r="L320" s="361"/>
      <c r="M320" s="361"/>
      <c r="N320" s="361"/>
      <c r="O320" s="361"/>
    </row>
    <row r="321" spans="2:15" x14ac:dyDescent="0.25">
      <c r="B321" s="287"/>
      <c r="C321" s="287"/>
      <c r="D321" s="361"/>
      <c r="E321" s="361"/>
      <c r="F321" s="361"/>
      <c r="G321" s="361"/>
      <c r="H321" s="361"/>
      <c r="I321" s="361"/>
      <c r="J321" s="361"/>
      <c r="K321" s="361"/>
      <c r="L321" s="361"/>
      <c r="M321" s="361"/>
      <c r="N321" s="361"/>
      <c r="O321" s="361"/>
    </row>
    <row r="322" spans="2:15" x14ac:dyDescent="0.25">
      <c r="B322" s="287"/>
      <c r="C322" s="287"/>
      <c r="D322" s="361"/>
      <c r="E322" s="361"/>
      <c r="F322" s="361"/>
      <c r="G322" s="361"/>
      <c r="H322" s="361"/>
      <c r="I322" s="361"/>
      <c r="J322" s="361"/>
      <c r="K322" s="361"/>
      <c r="L322" s="361"/>
      <c r="M322" s="361"/>
      <c r="N322" s="361"/>
      <c r="O322" s="361"/>
    </row>
    <row r="323" spans="2:15" x14ac:dyDescent="0.25">
      <c r="B323" s="287"/>
      <c r="C323" s="287"/>
      <c r="D323" s="361"/>
      <c r="E323" s="361"/>
      <c r="F323" s="361"/>
      <c r="G323" s="361"/>
      <c r="H323" s="361"/>
      <c r="I323" s="361"/>
      <c r="J323" s="361"/>
      <c r="K323" s="361"/>
      <c r="L323" s="361"/>
      <c r="M323" s="361"/>
      <c r="N323" s="361"/>
      <c r="O323" s="361"/>
    </row>
    <row r="324" spans="2:15" x14ac:dyDescent="0.25">
      <c r="B324" s="287"/>
      <c r="C324" s="287"/>
      <c r="D324" s="361"/>
      <c r="E324" s="361"/>
      <c r="F324" s="361"/>
      <c r="G324" s="361"/>
      <c r="H324" s="361"/>
      <c r="I324" s="361"/>
      <c r="J324" s="361"/>
      <c r="K324" s="361"/>
      <c r="L324" s="361"/>
      <c r="M324" s="361"/>
      <c r="N324" s="361"/>
      <c r="O324" s="361"/>
    </row>
    <row r="325" spans="2:15" x14ac:dyDescent="0.25">
      <c r="B325" s="287"/>
      <c r="C325" s="287"/>
      <c r="D325" s="361"/>
      <c r="E325" s="361"/>
      <c r="F325" s="361"/>
      <c r="G325" s="361"/>
      <c r="H325" s="361"/>
      <c r="I325" s="361"/>
      <c r="J325" s="361"/>
      <c r="K325" s="361"/>
      <c r="L325" s="361"/>
      <c r="M325" s="361"/>
      <c r="N325" s="361"/>
      <c r="O325" s="361"/>
    </row>
    <row r="326" spans="2:15" x14ac:dyDescent="0.25">
      <c r="B326" s="287"/>
      <c r="C326" s="287"/>
      <c r="D326" s="361"/>
      <c r="E326" s="361"/>
      <c r="F326" s="361"/>
      <c r="G326" s="361"/>
      <c r="H326" s="361"/>
      <c r="I326" s="361"/>
      <c r="J326" s="361"/>
      <c r="K326" s="361"/>
      <c r="L326" s="361"/>
      <c r="M326" s="361"/>
      <c r="N326" s="361"/>
      <c r="O326" s="361"/>
    </row>
    <row r="327" spans="2:15" x14ac:dyDescent="0.25">
      <c r="B327" s="287"/>
      <c r="C327" s="287"/>
      <c r="D327" s="361"/>
      <c r="E327" s="361"/>
      <c r="F327" s="361"/>
      <c r="G327" s="361"/>
      <c r="H327" s="361"/>
      <c r="I327" s="361"/>
      <c r="J327" s="361"/>
      <c r="K327" s="361"/>
      <c r="L327" s="361"/>
      <c r="M327" s="361"/>
      <c r="N327" s="361"/>
      <c r="O327" s="361"/>
    </row>
    <row r="328" spans="2:15" x14ac:dyDescent="0.25">
      <c r="B328" s="287"/>
      <c r="C328" s="287"/>
      <c r="D328" s="361"/>
      <c r="E328" s="361"/>
      <c r="F328" s="361"/>
      <c r="G328" s="361"/>
      <c r="H328" s="361"/>
      <c r="I328" s="361"/>
      <c r="J328" s="361"/>
      <c r="K328" s="361"/>
      <c r="L328" s="361"/>
      <c r="M328" s="361"/>
      <c r="N328" s="361"/>
      <c r="O328" s="361"/>
    </row>
    <row r="329" spans="2:15" x14ac:dyDescent="0.25">
      <c r="B329" s="287"/>
      <c r="C329" s="287"/>
      <c r="D329" s="361"/>
      <c r="E329" s="361"/>
      <c r="F329" s="361"/>
      <c r="G329" s="361"/>
      <c r="H329" s="361"/>
      <c r="I329" s="361"/>
      <c r="J329" s="361"/>
      <c r="K329" s="361"/>
      <c r="L329" s="361"/>
      <c r="M329" s="361"/>
      <c r="N329" s="361"/>
      <c r="O329" s="361"/>
    </row>
    <row r="330" spans="2:15" x14ac:dyDescent="0.25">
      <c r="B330" s="287"/>
      <c r="C330" s="287"/>
      <c r="D330" s="361"/>
      <c r="E330" s="361"/>
      <c r="F330" s="361"/>
      <c r="G330" s="361"/>
      <c r="H330" s="361"/>
      <c r="I330" s="361"/>
      <c r="J330" s="361"/>
      <c r="K330" s="361"/>
      <c r="L330" s="361"/>
      <c r="M330" s="361"/>
      <c r="N330" s="361"/>
      <c r="O330" s="361"/>
    </row>
    <row r="331" spans="2:15" x14ac:dyDescent="0.25">
      <c r="B331" s="287"/>
      <c r="C331" s="287"/>
      <c r="D331" s="361"/>
      <c r="E331" s="361"/>
      <c r="F331" s="361"/>
      <c r="G331" s="361"/>
      <c r="H331" s="361"/>
      <c r="I331" s="361"/>
      <c r="J331" s="361"/>
      <c r="K331" s="361"/>
      <c r="L331" s="361"/>
      <c r="M331" s="361"/>
      <c r="N331" s="361"/>
      <c r="O331" s="361"/>
    </row>
    <row r="332" spans="2:15" x14ac:dyDescent="0.25">
      <c r="B332" s="287"/>
      <c r="C332" s="287"/>
      <c r="D332" s="361"/>
      <c r="E332" s="361"/>
      <c r="F332" s="361"/>
      <c r="G332" s="361"/>
      <c r="H332" s="361"/>
      <c r="I332" s="361"/>
      <c r="J332" s="361"/>
      <c r="K332" s="361"/>
      <c r="L332" s="361"/>
      <c r="M332" s="361"/>
      <c r="N332" s="361"/>
      <c r="O332" s="361"/>
    </row>
    <row r="333" spans="2:15" x14ac:dyDescent="0.25">
      <c r="B333" s="287"/>
      <c r="C333" s="287"/>
      <c r="D333" s="361"/>
      <c r="E333" s="361"/>
      <c r="F333" s="361"/>
      <c r="G333" s="361"/>
      <c r="H333" s="361"/>
      <c r="I333" s="361"/>
      <c r="J333" s="361"/>
      <c r="K333" s="361"/>
      <c r="L333" s="361"/>
      <c r="M333" s="361"/>
      <c r="N333" s="361"/>
      <c r="O333" s="361"/>
    </row>
    <row r="334" spans="2:15" x14ac:dyDescent="0.25">
      <c r="B334" s="287"/>
      <c r="C334" s="287"/>
      <c r="D334" s="361"/>
      <c r="E334" s="361"/>
      <c r="F334" s="361"/>
      <c r="G334" s="361"/>
      <c r="H334" s="361"/>
      <c r="I334" s="361"/>
      <c r="J334" s="361"/>
      <c r="K334" s="361"/>
      <c r="L334" s="361"/>
      <c r="M334" s="361"/>
      <c r="N334" s="361"/>
      <c r="O334" s="361"/>
    </row>
    <row r="335" spans="2:15" x14ac:dyDescent="0.25">
      <c r="B335" s="287"/>
      <c r="C335" s="287"/>
      <c r="D335" s="361"/>
      <c r="E335" s="361"/>
      <c r="F335" s="361"/>
      <c r="G335" s="361"/>
      <c r="H335" s="361"/>
      <c r="I335" s="361"/>
      <c r="J335" s="361"/>
      <c r="K335" s="361"/>
      <c r="L335" s="361"/>
      <c r="M335" s="361"/>
      <c r="N335" s="361"/>
      <c r="O335" s="361"/>
    </row>
    <row r="336" spans="2:15" x14ac:dyDescent="0.25">
      <c r="B336" s="287"/>
      <c r="C336" s="287"/>
      <c r="D336" s="361"/>
      <c r="E336" s="361"/>
      <c r="F336" s="361"/>
      <c r="G336" s="361"/>
      <c r="H336" s="361"/>
      <c r="I336" s="361"/>
      <c r="J336" s="361"/>
      <c r="K336" s="361"/>
      <c r="L336" s="361"/>
      <c r="M336" s="361"/>
      <c r="N336" s="361"/>
      <c r="O336" s="361"/>
    </row>
    <row r="337" spans="2:15" x14ac:dyDescent="0.25">
      <c r="B337" s="287"/>
      <c r="C337" s="287"/>
      <c r="D337" s="361"/>
      <c r="E337" s="361"/>
      <c r="F337" s="361"/>
      <c r="G337" s="361"/>
      <c r="H337" s="361"/>
      <c r="I337" s="361"/>
      <c r="J337" s="361"/>
      <c r="K337" s="361"/>
      <c r="L337" s="361"/>
      <c r="M337" s="361"/>
      <c r="N337" s="361"/>
      <c r="O337" s="361"/>
    </row>
    <row r="338" spans="2:15" x14ac:dyDescent="0.25">
      <c r="B338" s="287"/>
      <c r="C338" s="287"/>
      <c r="D338" s="361"/>
      <c r="E338" s="361"/>
      <c r="F338" s="361"/>
      <c r="G338" s="361"/>
      <c r="H338" s="361"/>
      <c r="I338" s="361"/>
      <c r="J338" s="361"/>
      <c r="K338" s="361"/>
      <c r="L338" s="361"/>
      <c r="M338" s="361"/>
      <c r="N338" s="361"/>
      <c r="O338" s="361"/>
    </row>
    <row r="339" spans="2:15" x14ac:dyDescent="0.25">
      <c r="B339" s="287"/>
      <c r="C339" s="287"/>
      <c r="D339" s="361"/>
      <c r="E339" s="361"/>
      <c r="F339" s="361"/>
      <c r="G339" s="361"/>
      <c r="H339" s="361"/>
      <c r="I339" s="361"/>
      <c r="J339" s="361"/>
      <c r="K339" s="361"/>
      <c r="L339" s="361"/>
      <c r="M339" s="361"/>
      <c r="N339" s="361"/>
      <c r="O339" s="361"/>
    </row>
    <row r="340" spans="2:15" x14ac:dyDescent="0.25">
      <c r="B340" s="287"/>
      <c r="C340" s="287"/>
      <c r="D340" s="361"/>
      <c r="E340" s="361"/>
      <c r="F340" s="361"/>
      <c r="G340" s="361"/>
      <c r="H340" s="361"/>
      <c r="I340" s="361"/>
      <c r="J340" s="361"/>
      <c r="K340" s="361"/>
      <c r="L340" s="361"/>
      <c r="M340" s="361"/>
      <c r="N340" s="361"/>
      <c r="O340" s="361"/>
    </row>
    <row r="341" spans="2:15" x14ac:dyDescent="0.25">
      <c r="B341" s="287"/>
      <c r="C341" s="287"/>
      <c r="D341" s="361"/>
      <c r="E341" s="361"/>
      <c r="F341" s="361"/>
      <c r="G341" s="361"/>
      <c r="H341" s="361"/>
      <c r="I341" s="361"/>
      <c r="J341" s="361"/>
      <c r="K341" s="361"/>
      <c r="L341" s="361"/>
      <c r="M341" s="361"/>
      <c r="N341" s="361"/>
      <c r="O341" s="361"/>
    </row>
    <row r="342" spans="2:15" x14ac:dyDescent="0.25">
      <c r="B342" s="287"/>
      <c r="C342" s="287"/>
      <c r="D342" s="361"/>
      <c r="E342" s="361"/>
      <c r="F342" s="361"/>
      <c r="G342" s="361"/>
      <c r="H342" s="361"/>
      <c r="I342" s="361"/>
      <c r="J342" s="361"/>
      <c r="K342" s="361"/>
      <c r="L342" s="361"/>
      <c r="M342" s="361"/>
      <c r="N342" s="361"/>
      <c r="O342" s="361"/>
    </row>
    <row r="343" spans="2:15" x14ac:dyDescent="0.25">
      <c r="B343" s="287"/>
      <c r="C343" s="287"/>
      <c r="D343" s="361"/>
      <c r="E343" s="361"/>
      <c r="F343" s="361"/>
      <c r="G343" s="361"/>
      <c r="H343" s="361"/>
      <c r="I343" s="361"/>
      <c r="J343" s="361"/>
      <c r="K343" s="361"/>
      <c r="L343" s="361"/>
      <c r="M343" s="361"/>
      <c r="N343" s="361"/>
      <c r="O343" s="361"/>
    </row>
    <row r="344" spans="2:15" x14ac:dyDescent="0.25">
      <c r="B344" s="287"/>
      <c r="C344" s="287"/>
      <c r="D344" s="361"/>
      <c r="E344" s="361"/>
      <c r="F344" s="361"/>
      <c r="G344" s="361"/>
      <c r="H344" s="361"/>
      <c r="I344" s="361"/>
      <c r="J344" s="361"/>
      <c r="K344" s="361"/>
      <c r="L344" s="361"/>
      <c r="M344" s="361"/>
      <c r="N344" s="361"/>
      <c r="O344" s="361"/>
    </row>
    <row r="345" spans="2:15" x14ac:dyDescent="0.25">
      <c r="B345" s="287"/>
      <c r="C345" s="287"/>
      <c r="D345" s="361"/>
      <c r="E345" s="361"/>
      <c r="F345" s="361"/>
      <c r="G345" s="361"/>
      <c r="H345" s="361"/>
      <c r="I345" s="361"/>
      <c r="J345" s="361"/>
      <c r="K345" s="361"/>
      <c r="L345" s="361"/>
      <c r="M345" s="361"/>
      <c r="N345" s="361"/>
      <c r="O345" s="361"/>
    </row>
    <row r="346" spans="2:15" x14ac:dyDescent="0.25">
      <c r="B346" s="287"/>
      <c r="C346" s="287"/>
      <c r="D346" s="361"/>
      <c r="E346" s="361"/>
      <c r="F346" s="361"/>
      <c r="G346" s="361"/>
      <c r="H346" s="361"/>
      <c r="I346" s="361"/>
      <c r="J346" s="361"/>
      <c r="K346" s="361"/>
      <c r="L346" s="361"/>
      <c r="M346" s="361"/>
      <c r="N346" s="361"/>
      <c r="O346" s="361"/>
    </row>
    <row r="347" spans="2:15" x14ac:dyDescent="0.25">
      <c r="B347" s="287"/>
      <c r="C347" s="287"/>
      <c r="D347" s="361"/>
      <c r="E347" s="361"/>
      <c r="F347" s="361"/>
      <c r="G347" s="361"/>
      <c r="H347" s="361"/>
      <c r="I347" s="361"/>
      <c r="J347" s="361"/>
      <c r="K347" s="361"/>
      <c r="L347" s="361"/>
      <c r="M347" s="361"/>
      <c r="N347" s="361"/>
      <c r="O347" s="361"/>
    </row>
    <row r="348" spans="2:15" x14ac:dyDescent="0.25">
      <c r="B348" s="287"/>
      <c r="C348" s="287"/>
      <c r="D348" s="361"/>
      <c r="E348" s="361"/>
      <c r="F348" s="361"/>
      <c r="G348" s="361"/>
      <c r="H348" s="361"/>
      <c r="I348" s="361"/>
      <c r="J348" s="361"/>
      <c r="K348" s="361"/>
      <c r="L348" s="361"/>
      <c r="M348" s="361"/>
      <c r="N348" s="361"/>
      <c r="O348" s="361"/>
    </row>
    <row r="349" spans="2:15" x14ac:dyDescent="0.25">
      <c r="B349" s="287"/>
      <c r="C349" s="287"/>
      <c r="D349" s="361"/>
      <c r="E349" s="361"/>
      <c r="F349" s="361"/>
      <c r="G349" s="361"/>
      <c r="H349" s="361"/>
      <c r="I349" s="361"/>
      <c r="J349" s="361"/>
      <c r="K349" s="361"/>
      <c r="L349" s="361"/>
      <c r="M349" s="361"/>
      <c r="N349" s="361"/>
      <c r="O349" s="361"/>
    </row>
    <row r="350" spans="2:15" x14ac:dyDescent="0.25">
      <c r="B350" s="287"/>
      <c r="C350" s="287"/>
      <c r="D350" s="361"/>
      <c r="E350" s="361"/>
      <c r="F350" s="361"/>
      <c r="G350" s="361"/>
      <c r="H350" s="361"/>
      <c r="I350" s="361"/>
      <c r="J350" s="361"/>
      <c r="K350" s="361"/>
      <c r="L350" s="361"/>
      <c r="M350" s="361"/>
      <c r="N350" s="361"/>
      <c r="O350" s="361"/>
    </row>
    <row r="351" spans="2:15" x14ac:dyDescent="0.25">
      <c r="B351" s="287"/>
      <c r="C351" s="287"/>
      <c r="D351" s="361"/>
      <c r="E351" s="361"/>
      <c r="F351" s="361"/>
      <c r="G351" s="361"/>
      <c r="H351" s="361"/>
      <c r="I351" s="361"/>
      <c r="J351" s="361"/>
      <c r="K351" s="361"/>
      <c r="L351" s="361"/>
      <c r="M351" s="361"/>
      <c r="N351" s="361"/>
      <c r="O351" s="361"/>
    </row>
    <row r="352" spans="2:15" x14ac:dyDescent="0.25">
      <c r="B352" s="287"/>
      <c r="C352" s="287"/>
      <c r="D352" s="361"/>
      <c r="E352" s="361"/>
      <c r="F352" s="361"/>
      <c r="G352" s="361"/>
      <c r="H352" s="361"/>
      <c r="I352" s="361"/>
      <c r="J352" s="361"/>
      <c r="K352" s="361"/>
      <c r="L352" s="361"/>
      <c r="M352" s="361"/>
      <c r="N352" s="361"/>
      <c r="O352" s="361"/>
    </row>
    <row r="353" spans="2:15" x14ac:dyDescent="0.25">
      <c r="B353" s="287"/>
      <c r="C353" s="287"/>
      <c r="D353" s="361"/>
      <c r="E353" s="361"/>
      <c r="F353" s="361"/>
      <c r="G353" s="361"/>
      <c r="H353" s="361"/>
      <c r="I353" s="361"/>
      <c r="J353" s="361"/>
      <c r="K353" s="361"/>
      <c r="L353" s="361"/>
      <c r="M353" s="361"/>
      <c r="N353" s="361"/>
      <c r="O353" s="361"/>
    </row>
    <row r="354" spans="2:15" x14ac:dyDescent="0.25">
      <c r="B354" s="287"/>
      <c r="C354" s="287"/>
      <c r="D354" s="361"/>
      <c r="E354" s="361"/>
      <c r="F354" s="361"/>
      <c r="G354" s="361"/>
      <c r="H354" s="361"/>
      <c r="I354" s="361"/>
      <c r="J354" s="361"/>
      <c r="K354" s="361"/>
      <c r="L354" s="361"/>
      <c r="M354" s="361"/>
      <c r="N354" s="361"/>
      <c r="O354" s="361"/>
    </row>
    <row r="355" spans="2:15" x14ac:dyDescent="0.25">
      <c r="B355" s="287"/>
      <c r="C355" s="287"/>
      <c r="D355" s="361"/>
      <c r="E355" s="361"/>
      <c r="F355" s="361"/>
      <c r="G355" s="361"/>
      <c r="H355" s="361"/>
      <c r="I355" s="361"/>
      <c r="J355" s="361"/>
      <c r="K355" s="361"/>
      <c r="L355" s="361"/>
      <c r="M355" s="361"/>
      <c r="N355" s="361"/>
      <c r="O355" s="361"/>
    </row>
    <row r="356" spans="2:15" x14ac:dyDescent="0.25">
      <c r="B356" s="287"/>
      <c r="C356" s="287"/>
      <c r="D356" s="361"/>
      <c r="E356" s="361"/>
      <c r="F356" s="361"/>
      <c r="G356" s="361"/>
      <c r="H356" s="361"/>
      <c r="I356" s="361"/>
      <c r="J356" s="361"/>
      <c r="K356" s="361"/>
      <c r="L356" s="361"/>
      <c r="M356" s="361"/>
      <c r="N356" s="361"/>
      <c r="O356" s="361"/>
    </row>
    <row r="357" spans="2:15" x14ac:dyDescent="0.25">
      <c r="B357" s="287"/>
      <c r="C357" s="287"/>
      <c r="D357" s="361"/>
      <c r="E357" s="361"/>
      <c r="F357" s="361"/>
      <c r="G357" s="361"/>
      <c r="H357" s="361"/>
      <c r="I357" s="361"/>
      <c r="J357" s="361"/>
      <c r="K357" s="361"/>
      <c r="L357" s="361"/>
      <c r="M357" s="361"/>
      <c r="N357" s="361"/>
      <c r="O357" s="361"/>
    </row>
    <row r="358" spans="2:15" x14ac:dyDescent="0.25">
      <c r="B358" s="287"/>
      <c r="C358" s="287"/>
      <c r="D358" s="361"/>
      <c r="E358" s="361"/>
      <c r="F358" s="361"/>
      <c r="G358" s="361"/>
      <c r="H358" s="361"/>
      <c r="I358" s="361"/>
      <c r="J358" s="361"/>
      <c r="K358" s="361"/>
      <c r="L358" s="361"/>
      <c r="M358" s="361"/>
      <c r="N358" s="361"/>
      <c r="O358" s="361"/>
    </row>
    <row r="359" spans="2:15" x14ac:dyDescent="0.25">
      <c r="B359" s="287"/>
      <c r="C359" s="287"/>
      <c r="D359" s="361"/>
      <c r="E359" s="361"/>
      <c r="F359" s="361"/>
      <c r="G359" s="361"/>
      <c r="H359" s="361"/>
      <c r="I359" s="361"/>
      <c r="J359" s="361"/>
      <c r="K359" s="361"/>
      <c r="L359" s="361"/>
      <c r="M359" s="361"/>
      <c r="N359" s="361"/>
      <c r="O359" s="361"/>
    </row>
    <row r="360" spans="2:15" x14ac:dyDescent="0.25">
      <c r="B360" s="287"/>
      <c r="C360" s="287"/>
      <c r="D360" s="361"/>
      <c r="E360" s="361"/>
      <c r="F360" s="361"/>
      <c r="G360" s="361"/>
      <c r="H360" s="361"/>
      <c r="I360" s="361"/>
      <c r="J360" s="361"/>
      <c r="K360" s="361"/>
      <c r="L360" s="361"/>
      <c r="M360" s="361"/>
      <c r="N360" s="361"/>
      <c r="O360" s="361"/>
    </row>
    <row r="361" spans="2:15" x14ac:dyDescent="0.25">
      <c r="B361" s="287"/>
      <c r="C361" s="287"/>
      <c r="D361" s="361"/>
      <c r="E361" s="361"/>
      <c r="F361" s="361"/>
      <c r="G361" s="361"/>
      <c r="H361" s="361"/>
      <c r="I361" s="361"/>
      <c r="J361" s="361"/>
      <c r="K361" s="361"/>
      <c r="L361" s="361"/>
      <c r="M361" s="361"/>
      <c r="N361" s="361"/>
      <c r="O361" s="361"/>
    </row>
    <row r="362" spans="2:15" x14ac:dyDescent="0.25">
      <c r="B362" s="287"/>
      <c r="C362" s="287"/>
      <c r="D362" s="361"/>
      <c r="E362" s="361"/>
      <c r="F362" s="361"/>
      <c r="G362" s="361"/>
      <c r="H362" s="361"/>
      <c r="I362" s="361"/>
      <c r="J362" s="361"/>
      <c r="K362" s="361"/>
      <c r="L362" s="361"/>
      <c r="M362" s="361"/>
      <c r="N362" s="361"/>
      <c r="O362" s="361"/>
    </row>
  </sheetData>
  <sheetProtection selectLockedCells="1" selectUnlockedCells="1"/>
  <mergeCells count="141">
    <mergeCell ref="B2:O2"/>
    <mergeCell ref="C3:D3"/>
    <mergeCell ref="E3:O3"/>
    <mergeCell ref="C4:D4"/>
    <mergeCell ref="E4:O4"/>
    <mergeCell ref="E5:O5"/>
    <mergeCell ref="E6:O6"/>
    <mergeCell ref="B8:O8"/>
    <mergeCell ref="B10:C10"/>
    <mergeCell ref="D10:G10"/>
    <mergeCell ref="W10:AB10"/>
    <mergeCell ref="I10:N10"/>
    <mergeCell ref="P10:U10"/>
    <mergeCell ref="D14:G14"/>
    <mergeCell ref="W14:AB14"/>
    <mergeCell ref="B16:O16"/>
    <mergeCell ref="B18:C18"/>
    <mergeCell ref="D18:G18"/>
    <mergeCell ref="W18:AB18"/>
    <mergeCell ref="I14:N14"/>
    <mergeCell ref="I18:N18"/>
    <mergeCell ref="D11:G11"/>
    <mergeCell ref="W11:AB11"/>
    <mergeCell ref="D12:G12"/>
    <mergeCell ref="W12:AB12"/>
    <mergeCell ref="D13:G13"/>
    <mergeCell ref="W13:AB13"/>
    <mergeCell ref="I11:N11"/>
    <mergeCell ref="I12:N12"/>
    <mergeCell ref="I13:N13"/>
    <mergeCell ref="P11:U11"/>
    <mergeCell ref="P12:U12"/>
    <mergeCell ref="P13:U13"/>
    <mergeCell ref="D19:G19"/>
    <mergeCell ref="W19:AB19"/>
    <mergeCell ref="P14:U14"/>
    <mergeCell ref="P18:U18"/>
    <mergeCell ref="P19:U19"/>
    <mergeCell ref="D20:G20"/>
    <mergeCell ref="W20:AB20"/>
    <mergeCell ref="D21:G21"/>
    <mergeCell ref="W21:AB21"/>
    <mergeCell ref="I19:N19"/>
    <mergeCell ref="I20:N20"/>
    <mergeCell ref="I21:N21"/>
    <mergeCell ref="D22:G22"/>
    <mergeCell ref="W22:AB22"/>
    <mergeCell ref="P20:U20"/>
    <mergeCell ref="P21:U21"/>
    <mergeCell ref="P22:U22"/>
    <mergeCell ref="D23:G23"/>
    <mergeCell ref="W23:AB23"/>
    <mergeCell ref="D24:G24"/>
    <mergeCell ref="W24:AB24"/>
    <mergeCell ref="I22:N22"/>
    <mergeCell ref="I23:N23"/>
    <mergeCell ref="I24:N24"/>
    <mergeCell ref="B26:O26"/>
    <mergeCell ref="B28:C28"/>
    <mergeCell ref="D28:G28"/>
    <mergeCell ref="W28:AB28"/>
    <mergeCell ref="P23:U23"/>
    <mergeCell ref="P24:U24"/>
    <mergeCell ref="P28:U28"/>
    <mergeCell ref="D29:G29"/>
    <mergeCell ref="W29:AB29"/>
    <mergeCell ref="I28:N28"/>
    <mergeCell ref="I29:N29"/>
    <mergeCell ref="P29:U29"/>
    <mergeCell ref="D30:G30"/>
    <mergeCell ref="W30:AB30"/>
    <mergeCell ref="D31:G31"/>
    <mergeCell ref="W31:AB31"/>
    <mergeCell ref="D32:G32"/>
    <mergeCell ref="W32:AB32"/>
    <mergeCell ref="I30:N30"/>
    <mergeCell ref="I31:N31"/>
    <mergeCell ref="I32:N32"/>
    <mergeCell ref="P30:U30"/>
    <mergeCell ref="P31:U31"/>
    <mergeCell ref="P32:U32"/>
    <mergeCell ref="D33:G33"/>
    <mergeCell ref="W33:AB33"/>
    <mergeCell ref="D34:G34"/>
    <mergeCell ref="W34:AB34"/>
    <mergeCell ref="D35:G35"/>
    <mergeCell ref="W35:AB35"/>
    <mergeCell ref="I33:N33"/>
    <mergeCell ref="I34:N34"/>
    <mergeCell ref="I35:N35"/>
    <mergeCell ref="P33:U33"/>
    <mergeCell ref="P34:U34"/>
    <mergeCell ref="P35:U35"/>
    <mergeCell ref="D36:G36"/>
    <mergeCell ref="W36:AB36"/>
    <mergeCell ref="D37:G37"/>
    <mergeCell ref="W37:AB37"/>
    <mergeCell ref="D41:G41"/>
    <mergeCell ref="W41:AB41"/>
    <mergeCell ref="D38:G38"/>
    <mergeCell ref="W38:AB38"/>
    <mergeCell ref="D39:G39"/>
    <mergeCell ref="W39:AB39"/>
    <mergeCell ref="D40:G40"/>
    <mergeCell ref="W40:AB40"/>
    <mergeCell ref="I36:N36"/>
    <mergeCell ref="I37:N37"/>
    <mergeCell ref="I40:N40"/>
    <mergeCell ref="I41:N41"/>
    <mergeCell ref="I38:N39"/>
    <mergeCell ref="P36:U36"/>
    <mergeCell ref="P37:U37"/>
    <mergeCell ref="P38:U39"/>
    <mergeCell ref="P40:U40"/>
    <mergeCell ref="P41:U41"/>
    <mergeCell ref="AD10:AI10"/>
    <mergeCell ref="AD11:AI11"/>
    <mergeCell ref="AD12:AI12"/>
    <mergeCell ref="AD13:AI13"/>
    <mergeCell ref="AD14:AI14"/>
    <mergeCell ref="AD18:AI18"/>
    <mergeCell ref="AD19:AI19"/>
    <mergeCell ref="AD20:AI20"/>
    <mergeCell ref="AD21:AI21"/>
    <mergeCell ref="AD34:AI34"/>
    <mergeCell ref="AD35:AI35"/>
    <mergeCell ref="AD41:AI41"/>
    <mergeCell ref="AD36:AI36"/>
    <mergeCell ref="AD37:AI37"/>
    <mergeCell ref="AD38:AI38"/>
    <mergeCell ref="AD39:AI39"/>
    <mergeCell ref="AD40:AI40"/>
    <mergeCell ref="AD22:AI22"/>
    <mergeCell ref="AD23:AI23"/>
    <mergeCell ref="AD24:AI24"/>
    <mergeCell ref="AD28:AI28"/>
    <mergeCell ref="AD29:AI29"/>
    <mergeCell ref="AD30:AI30"/>
    <mergeCell ref="AD31:AI31"/>
    <mergeCell ref="AD32:AI32"/>
    <mergeCell ref="AD33:AI33"/>
  </mergeCells>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33333333333337" right="0.70833333333333337" top="0.74791666666666667" bottom="0.74861111111111112" header="0.51180555555555551" footer="0.31527777777777777"/>
  <pageSetup paperSize="9" scale="57" firstPageNumber="0" orientation="landscape" horizontalDpi="300" verticalDpi="300" r:id="rId1"/>
  <headerFooter alignWithMargins="0">
    <oddFooter>&amp;L&amp;F&amp;C&amp;A&amp;R&amp;D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27"/>
  </sheetPr>
  <dimension ref="A1:N57"/>
  <sheetViews>
    <sheetView showGridLines="0" zoomScale="70" zoomScaleNormal="70" zoomScaleSheetLayoutView="100" workbookViewId="0">
      <selection activeCell="B42" sqref="B42:E43"/>
    </sheetView>
  </sheetViews>
  <sheetFormatPr baseColWidth="10" defaultColWidth="9.1796875" defaultRowHeight="14.5" x14ac:dyDescent="0.35"/>
  <cols>
    <col min="1" max="1" width="6.453125" bestFit="1" customWidth="1"/>
    <col min="2" max="2" width="46" customWidth="1"/>
    <col min="3" max="3" width="8.81640625" customWidth="1"/>
    <col min="4" max="4" width="11.54296875" customWidth="1"/>
    <col min="5" max="5" width="19" customWidth="1"/>
    <col min="6" max="6" width="1.453125" customWidth="1"/>
    <col min="7" max="7" width="65.54296875" style="391" customWidth="1"/>
    <col min="8" max="8" width="14.81640625" style="385" customWidth="1"/>
    <col min="9" max="9" width="18.453125" style="373" customWidth="1"/>
    <col min="10" max="10" width="40" style="373" customWidth="1"/>
    <col min="11" max="11" width="30.54296875" style="385" bestFit="1" customWidth="1"/>
    <col min="12" max="12" width="22" style="403" customWidth="1"/>
    <col min="13" max="13" width="25.453125" customWidth="1"/>
  </cols>
  <sheetData>
    <row r="1" spans="1:14" ht="30.75" customHeight="1" x14ac:dyDescent="0.35"/>
    <row r="2" spans="1:14" ht="27.75" customHeight="1" x14ac:dyDescent="0.35">
      <c r="B2" s="991" t="str">
        <f>+"Cuadro de mando:  "&amp;"  "&amp;+'Introducción de datos'!C4&amp;" - "&amp;'Introducción de datos'!G6</f>
        <v>Cuadro de mando:    Paraguay - TB</v>
      </c>
      <c r="C2" s="991"/>
      <c r="D2" s="991"/>
      <c r="E2" s="991"/>
      <c r="F2" s="991"/>
      <c r="G2" s="991"/>
      <c r="H2" s="991"/>
      <c r="I2" s="991"/>
      <c r="J2" s="991"/>
      <c r="K2" s="991"/>
      <c r="L2" s="991"/>
      <c r="M2" s="991"/>
    </row>
    <row r="3" spans="1:14" x14ac:dyDescent="0.35">
      <c r="B3" s="60" t="str">
        <f>+'Introducción de datos'!G8</f>
        <v>NMF</v>
      </c>
      <c r="C3" s="992" t="str">
        <f>+'Introducción de datos'!I8</f>
        <v>No aplicable</v>
      </c>
      <c r="D3" s="992"/>
      <c r="E3" s="984"/>
      <c r="F3" s="984"/>
      <c r="G3" s="984"/>
      <c r="H3" s="984"/>
      <c r="I3" s="984"/>
      <c r="J3" s="984"/>
      <c r="K3" s="993" t="str">
        <f>+'Introducción de datos'!B16</f>
        <v>Periodo:</v>
      </c>
      <c r="L3" s="993"/>
      <c r="M3" s="65" t="str">
        <f>+'Introducción de datos'!C16</f>
        <v>P1</v>
      </c>
      <c r="N3" s="73"/>
    </row>
    <row r="4" spans="1:14" x14ac:dyDescent="0.35">
      <c r="B4" s="60" t="str">
        <f>+'Introducción de datos'!B12</f>
        <v>Ultima calificación:</v>
      </c>
      <c r="C4" s="994" t="str">
        <f>+'Introducción de datos'!C12</f>
        <v>B1</v>
      </c>
      <c r="D4" s="994"/>
      <c r="E4" s="984" t="str">
        <f>+'Introducción de datos'!C8</f>
        <v>ALTER VIDA</v>
      </c>
      <c r="F4" s="984"/>
      <c r="G4" s="984"/>
      <c r="H4" s="984"/>
      <c r="I4" s="984"/>
      <c r="J4" s="984"/>
      <c r="K4" s="993" t="str">
        <f>+'Introducción de datos'!D16</f>
        <v>Desde:</v>
      </c>
      <c r="L4" s="993"/>
      <c r="M4" s="55">
        <f>+'Introducción de datos'!E16</f>
        <v>43466</v>
      </c>
    </row>
    <row r="5" spans="1:14" ht="18.75" customHeight="1" x14ac:dyDescent="0.35">
      <c r="B5" s="60"/>
      <c r="C5" s="60"/>
      <c r="D5" s="984" t="str">
        <f>+'Introducción de datos'!G4</f>
        <v>Atención integral con compromiso intersectorial hacia la eliminación de la TB en Paraguay.</v>
      </c>
      <c r="E5" s="984"/>
      <c r="F5" s="984"/>
      <c r="G5" s="984"/>
      <c r="H5" s="984"/>
      <c r="I5" s="984"/>
      <c r="J5" s="984"/>
      <c r="K5" s="984"/>
      <c r="L5" s="408" t="str">
        <f>+'Introducción de datos'!F16</f>
        <v>Hasta:</v>
      </c>
      <c r="M5" s="55">
        <f>+'Introducción de datos'!G16</f>
        <v>43830</v>
      </c>
    </row>
    <row r="6" spans="1:14" ht="18.5" x14ac:dyDescent="0.45">
      <c r="B6" s="61"/>
      <c r="C6" s="60"/>
      <c r="D6" s="56"/>
      <c r="E6" s="985" t="s">
        <v>193</v>
      </c>
      <c r="F6" s="985"/>
      <c r="G6" s="985"/>
      <c r="H6" s="985"/>
      <c r="I6" s="985"/>
      <c r="J6" s="985"/>
    </row>
    <row r="7" spans="1:14" ht="18.5" x14ac:dyDescent="0.45">
      <c r="E7" s="74"/>
      <c r="F7" s="74"/>
      <c r="G7" s="392"/>
      <c r="H7" s="386"/>
      <c r="I7" s="374"/>
      <c r="J7" s="374"/>
    </row>
    <row r="8" spans="1:14" s="70" customFormat="1" ht="21" customHeight="1" x14ac:dyDescent="0.3">
      <c r="B8" s="75" t="s">
        <v>194</v>
      </c>
      <c r="C8" s="76"/>
      <c r="D8" s="76"/>
      <c r="E8" s="76"/>
      <c r="F8" s="76"/>
      <c r="G8" s="381"/>
      <c r="H8" s="387"/>
      <c r="I8" s="375"/>
      <c r="J8" s="375"/>
      <c r="K8" s="387"/>
      <c r="L8" s="404"/>
      <c r="M8" s="76"/>
    </row>
    <row r="9" spans="1:14" ht="6" customHeight="1" x14ac:dyDescent="0.35">
      <c r="B9" s="77"/>
    </row>
    <row r="10" spans="1:14" x14ac:dyDescent="0.35">
      <c r="B10" s="986"/>
      <c r="C10" s="986"/>
      <c r="D10" s="986"/>
      <c r="E10" s="986"/>
      <c r="F10" s="986"/>
      <c r="G10" s="986"/>
      <c r="H10" s="986"/>
      <c r="I10" s="986"/>
      <c r="J10" s="986"/>
      <c r="K10" s="986"/>
      <c r="L10" s="986"/>
      <c r="M10" s="986"/>
    </row>
    <row r="11" spans="1:14" x14ac:dyDescent="0.35">
      <c r="B11" s="986"/>
      <c r="C11" s="986"/>
      <c r="D11" s="986"/>
      <c r="E11" s="986"/>
      <c r="F11" s="986"/>
      <c r="G11" s="986"/>
      <c r="H11" s="986"/>
      <c r="I11" s="986"/>
      <c r="J11" s="986"/>
      <c r="K11" s="986"/>
      <c r="L11" s="986"/>
      <c r="M11" s="986"/>
    </row>
    <row r="12" spans="1:14" ht="15" thickBot="1" x14ac:dyDescent="0.4"/>
    <row r="13" spans="1:14" ht="42" customHeight="1" thickTop="1" thickBot="1" x14ac:dyDescent="0.4">
      <c r="A13" s="78"/>
      <c r="B13" s="987" t="s">
        <v>195</v>
      </c>
      <c r="C13" s="987"/>
      <c r="D13" s="987"/>
      <c r="E13" s="987"/>
      <c r="F13" s="79"/>
      <c r="G13" s="384" t="s">
        <v>184</v>
      </c>
      <c r="H13" s="988" t="s">
        <v>196</v>
      </c>
      <c r="I13" s="989"/>
      <c r="J13" s="989"/>
      <c r="K13" s="401" t="s">
        <v>197</v>
      </c>
      <c r="L13" s="990" t="s">
        <v>198</v>
      </c>
      <c r="M13" s="990"/>
    </row>
    <row r="14" spans="1:14" ht="250.5" customHeight="1" x14ac:dyDescent="0.35">
      <c r="A14" s="964" t="s">
        <v>96</v>
      </c>
      <c r="B14" s="980" t="str">
        <f>Recomendaciones!W12</f>
        <v>Se recomienda dar especial atención a la ejecución de los recursos relacionados a las construcciones. Responsables: Alter Vida deberá enviar al CMER un informe de avance del estado de las construcciones, incluyendo los próximos pasos a seguir. Crear una instancia de lobby con el MCP, para el caso eventual de encontrarse una traba en el proceso.
Se sugiere buscar otras fuentes de fondos para la construcción de la sala de internación para niños con TBMDR. Responsable: INERAM, PNCT, ALTER VIDA.
Urgir al Fondo Mundial por parte de Alter Vida solicitando una respuesta sobre la reprogramación del año 2018, y que el RP ponga al tanto de la respuesta al MCP.
Enviar una nota al LCSP solicitando información sobre la decisión del destino de la cabina de bioseguridad que inicialmente estaba previsto instalarse en el laboratorio del Hospital de Villa Elisa y que actualmente se pretende instalar en el LCSP, aunque aún no hay certeza de esto. Responsable: Alter Vida.
Establecer un plan paliativo del traslado de muestras en lo que resta del año 2018, con los recursos existentes. Responsable: PNCT y LCSP.</v>
      </c>
      <c r="C14" s="981"/>
      <c r="D14" s="981"/>
      <c r="E14" s="982"/>
      <c r="F14" s="33"/>
      <c r="G14" s="393"/>
      <c r="H14" s="965"/>
      <c r="I14" s="966"/>
      <c r="J14" s="966"/>
      <c r="K14" s="399"/>
      <c r="L14" s="967"/>
      <c r="M14" s="968"/>
    </row>
    <row r="15" spans="1:14" ht="85.5" customHeight="1" x14ac:dyDescent="0.35">
      <c r="A15" s="964"/>
      <c r="B15" s="983">
        <f>Recomendaciones!W13</f>
        <v>0</v>
      </c>
      <c r="C15" s="951"/>
      <c r="D15" s="951"/>
      <c r="E15" s="952"/>
      <c r="F15" s="33"/>
      <c r="G15" s="394"/>
      <c r="H15" s="943"/>
      <c r="I15" s="943"/>
      <c r="J15" s="971"/>
      <c r="K15" s="376"/>
      <c r="L15" s="948"/>
      <c r="M15" s="949"/>
    </row>
    <row r="16" spans="1:14" ht="60.75" customHeight="1" x14ac:dyDescent="0.35">
      <c r="A16" s="964"/>
      <c r="B16" s="983">
        <f>Recomendaciones!W14</f>
        <v>0</v>
      </c>
      <c r="C16" s="951"/>
      <c r="D16" s="951"/>
      <c r="E16" s="952"/>
      <c r="F16" s="33"/>
      <c r="G16" s="394"/>
      <c r="H16" s="943"/>
      <c r="I16" s="943"/>
      <c r="J16" s="971"/>
      <c r="K16" s="407"/>
      <c r="L16" s="948"/>
      <c r="M16" s="949"/>
    </row>
    <row r="17" spans="1:13" ht="103.5" customHeight="1" x14ac:dyDescent="0.35">
      <c r="A17" s="964"/>
      <c r="B17" s="950">
        <f>Recomendaciones!W29</f>
        <v>0</v>
      </c>
      <c r="C17" s="951"/>
      <c r="D17" s="951"/>
      <c r="E17" s="952"/>
      <c r="F17" s="33"/>
      <c r="G17" s="394"/>
      <c r="H17" s="943"/>
      <c r="I17" s="943"/>
      <c r="J17" s="971"/>
      <c r="K17" s="407"/>
      <c r="L17" s="946"/>
      <c r="M17" s="947"/>
    </row>
    <row r="18" spans="1:13" ht="105.75" customHeight="1" x14ac:dyDescent="0.35">
      <c r="A18" s="964"/>
      <c r="B18" s="950"/>
      <c r="C18" s="951"/>
      <c r="D18" s="951"/>
      <c r="E18" s="952"/>
      <c r="F18" s="33"/>
      <c r="G18" s="394"/>
      <c r="H18" s="943"/>
      <c r="I18" s="943"/>
      <c r="J18" s="971"/>
      <c r="K18" s="407"/>
      <c r="L18" s="948"/>
      <c r="M18" s="949"/>
    </row>
    <row r="19" spans="1:13" ht="60.75" customHeight="1" x14ac:dyDescent="0.35">
      <c r="A19" s="964"/>
      <c r="B19" s="950"/>
      <c r="C19" s="951"/>
      <c r="D19" s="951"/>
      <c r="E19" s="952"/>
      <c r="F19" s="33"/>
      <c r="G19" s="394"/>
      <c r="H19" s="936"/>
      <c r="I19" s="936"/>
      <c r="J19" s="937"/>
      <c r="K19" s="376"/>
      <c r="L19" s="946"/>
      <c r="M19" s="947"/>
    </row>
    <row r="20" spans="1:13" ht="78.75" customHeight="1" x14ac:dyDescent="0.35">
      <c r="A20" s="964"/>
      <c r="B20" s="950"/>
      <c r="C20" s="951"/>
      <c r="D20" s="951"/>
      <c r="E20" s="952"/>
      <c r="F20" s="33"/>
      <c r="G20" s="394"/>
      <c r="H20" s="941"/>
      <c r="I20" s="941"/>
      <c r="J20" s="942"/>
      <c r="K20" s="376"/>
      <c r="L20" s="946"/>
      <c r="M20" s="947"/>
    </row>
    <row r="21" spans="1:13" ht="90" customHeight="1" x14ac:dyDescent="0.35">
      <c r="A21" s="964"/>
      <c r="B21" s="950"/>
      <c r="C21" s="951"/>
      <c r="D21" s="951"/>
      <c r="E21" s="952"/>
      <c r="F21" s="33"/>
      <c r="G21" s="394"/>
      <c r="H21" s="943"/>
      <c r="I21" s="941"/>
      <c r="J21" s="942"/>
      <c r="K21" s="407"/>
      <c r="L21" s="948"/>
      <c r="M21" s="949"/>
    </row>
    <row r="22" spans="1:13" ht="60.75" customHeight="1" x14ac:dyDescent="0.35">
      <c r="A22" s="964"/>
      <c r="B22" s="950"/>
      <c r="C22" s="951"/>
      <c r="D22" s="951"/>
      <c r="E22" s="952"/>
      <c r="F22" s="33"/>
      <c r="G22" s="394"/>
      <c r="H22" s="944"/>
      <c r="I22" s="944"/>
      <c r="J22" s="945"/>
      <c r="K22" s="400"/>
      <c r="L22" s="946"/>
      <c r="M22" s="947"/>
    </row>
    <row r="23" spans="1:13" ht="182.25" customHeight="1" x14ac:dyDescent="0.35">
      <c r="A23" s="964"/>
      <c r="B23" s="950"/>
      <c r="C23" s="951"/>
      <c r="D23" s="951"/>
      <c r="E23" s="952"/>
      <c r="F23" s="33"/>
      <c r="G23" s="394"/>
      <c r="H23" s="941"/>
      <c r="I23" s="941"/>
      <c r="J23" s="942"/>
      <c r="K23" s="409"/>
      <c r="L23" s="948"/>
      <c r="M23" s="949"/>
    </row>
    <row r="24" spans="1:13" ht="123.75" customHeight="1" x14ac:dyDescent="0.35">
      <c r="A24" s="964"/>
      <c r="B24" s="969"/>
      <c r="C24" s="970"/>
      <c r="D24" s="970"/>
      <c r="E24" s="952"/>
      <c r="F24" s="33"/>
      <c r="G24" s="410"/>
      <c r="H24" s="971"/>
      <c r="I24" s="972"/>
      <c r="J24" s="972"/>
      <c r="K24" s="411"/>
      <c r="L24" s="948"/>
      <c r="M24" s="949"/>
    </row>
    <row r="25" spans="1:13" ht="105.75" customHeight="1" thickBot="1" x14ac:dyDescent="0.4">
      <c r="A25" s="964"/>
      <c r="B25" s="973"/>
      <c r="C25" s="974"/>
      <c r="D25" s="974"/>
      <c r="E25" s="975"/>
      <c r="F25" s="33"/>
      <c r="G25" s="395"/>
      <c r="H25" s="976"/>
      <c r="I25" s="977"/>
      <c r="J25" s="977"/>
      <c r="K25" s="412"/>
      <c r="L25" s="978"/>
      <c r="M25" s="979"/>
    </row>
    <row r="26" spans="1:13" ht="60.75" customHeight="1" x14ac:dyDescent="0.35">
      <c r="A26" s="78"/>
      <c r="B26" s="78"/>
      <c r="C26" s="78"/>
      <c r="D26" s="78"/>
      <c r="E26" s="78"/>
      <c r="F26" s="78"/>
      <c r="G26" s="396"/>
      <c r="H26" s="388"/>
      <c r="I26" s="377"/>
      <c r="J26" s="377"/>
      <c r="K26" s="388"/>
      <c r="L26" s="405"/>
      <c r="M26" s="78"/>
    </row>
    <row r="27" spans="1:13" ht="18.5" x14ac:dyDescent="0.45">
      <c r="A27" s="78"/>
      <c r="B27" s="78"/>
      <c r="C27" s="78"/>
      <c r="D27" s="78"/>
      <c r="E27" s="80" t="s">
        <v>199</v>
      </c>
      <c r="F27" s="81"/>
      <c r="G27" s="397"/>
      <c r="H27" s="389"/>
      <c r="I27" s="378"/>
      <c r="J27" s="378"/>
      <c r="K27" s="388"/>
      <c r="L27" s="405"/>
      <c r="M27" s="78"/>
    </row>
    <row r="28" spans="1:13" ht="6" customHeight="1" x14ac:dyDescent="0.45">
      <c r="A28" s="78"/>
      <c r="B28" s="78"/>
      <c r="C28" s="78"/>
      <c r="D28" s="78"/>
      <c r="E28" s="82"/>
      <c r="F28" s="82"/>
      <c r="G28" s="397"/>
      <c r="H28" s="389"/>
      <c r="I28" s="379"/>
      <c r="J28" s="379"/>
      <c r="K28" s="388"/>
      <c r="L28" s="405"/>
      <c r="M28" s="78"/>
    </row>
    <row r="29" spans="1:13" s="70" customFormat="1" ht="21" customHeight="1" x14ac:dyDescent="0.3">
      <c r="A29" s="83"/>
      <c r="B29" s="75" t="s">
        <v>200</v>
      </c>
      <c r="C29" s="84"/>
      <c r="D29" s="84"/>
      <c r="E29" s="84"/>
      <c r="F29" s="84"/>
      <c r="G29" s="383"/>
      <c r="H29" s="390"/>
      <c r="I29" s="380"/>
      <c r="J29" s="380"/>
      <c r="K29" s="390"/>
      <c r="L29" s="406"/>
      <c r="M29" s="84"/>
    </row>
    <row r="30" spans="1:13" ht="6" customHeight="1" x14ac:dyDescent="0.35">
      <c r="A30" s="78"/>
      <c r="B30" s="85"/>
      <c r="C30" s="78"/>
      <c r="D30" s="78"/>
      <c r="E30" s="78"/>
      <c r="F30" s="78"/>
      <c r="G30" s="396"/>
      <c r="H30" s="388"/>
      <c r="I30" s="377"/>
      <c r="J30" s="377"/>
      <c r="K30" s="388"/>
      <c r="L30" s="405"/>
      <c r="M30" s="78"/>
    </row>
    <row r="31" spans="1:13" ht="45" customHeight="1" thickTop="1" thickBot="1" x14ac:dyDescent="0.4">
      <c r="A31" s="78"/>
      <c r="B31" s="938" t="s">
        <v>196</v>
      </c>
      <c r="C31" s="938"/>
      <c r="D31" s="938"/>
      <c r="E31" s="938"/>
      <c r="F31" s="79"/>
      <c r="G31" s="382"/>
      <c r="H31" s="939" t="s">
        <v>201</v>
      </c>
      <c r="I31" s="939"/>
      <c r="J31" s="939"/>
      <c r="K31" s="402" t="s">
        <v>197</v>
      </c>
      <c r="L31" s="940" t="s">
        <v>198</v>
      </c>
      <c r="M31" s="940"/>
    </row>
    <row r="32" spans="1:13" ht="66.75" customHeight="1" thickTop="1" thickBot="1" x14ac:dyDescent="0.4">
      <c r="A32" s="953" t="s">
        <v>202</v>
      </c>
      <c r="B32" s="954"/>
      <c r="C32" s="954"/>
      <c r="D32" s="954"/>
      <c r="E32" s="954"/>
      <c r="F32" s="33"/>
      <c r="G32" s="398"/>
      <c r="H32" s="955"/>
      <c r="I32" s="956"/>
      <c r="J32" s="956"/>
      <c r="K32" s="957"/>
      <c r="L32" s="958"/>
      <c r="M32" s="958"/>
    </row>
    <row r="33" spans="1:13" ht="102.75" customHeight="1" thickTop="1" x14ac:dyDescent="0.35">
      <c r="A33" s="953"/>
      <c r="B33" s="954"/>
      <c r="C33" s="954"/>
      <c r="D33" s="954"/>
      <c r="E33" s="954"/>
      <c r="F33" s="33"/>
      <c r="G33" s="398"/>
      <c r="H33" s="956"/>
      <c r="I33" s="956"/>
      <c r="J33" s="956"/>
      <c r="K33" s="957"/>
      <c r="L33" s="959"/>
      <c r="M33" s="958"/>
    </row>
    <row r="34" spans="1:13" ht="18.75" customHeight="1" x14ac:dyDescent="0.35">
      <c r="A34" s="953"/>
      <c r="B34" s="934"/>
      <c r="C34" s="934"/>
      <c r="D34" s="934"/>
      <c r="E34" s="934"/>
      <c r="F34" s="33"/>
      <c r="G34" s="398"/>
      <c r="H34" s="929"/>
      <c r="I34" s="929"/>
      <c r="J34" s="929"/>
      <c r="K34" s="930"/>
      <c r="L34" s="927"/>
      <c r="M34" s="927"/>
    </row>
    <row r="35" spans="1:13" ht="17.25" customHeight="1" x14ac:dyDescent="0.35">
      <c r="A35" s="953"/>
      <c r="B35" s="934"/>
      <c r="C35" s="934"/>
      <c r="D35" s="934"/>
      <c r="E35" s="934"/>
      <c r="F35" s="33"/>
      <c r="G35" s="398"/>
      <c r="H35" s="929"/>
      <c r="I35" s="929"/>
      <c r="J35" s="929"/>
      <c r="K35" s="930"/>
      <c r="L35" s="928"/>
      <c r="M35" s="927"/>
    </row>
    <row r="36" spans="1:13" ht="28.5" customHeight="1" x14ac:dyDescent="0.35">
      <c r="A36" s="953"/>
      <c r="B36" s="933"/>
      <c r="C36" s="934"/>
      <c r="D36" s="934"/>
      <c r="E36" s="934"/>
      <c r="F36" s="33"/>
      <c r="G36" s="398"/>
      <c r="H36" s="929"/>
      <c r="I36" s="929"/>
      <c r="J36" s="929"/>
      <c r="K36" s="930"/>
      <c r="L36" s="927"/>
      <c r="M36" s="927"/>
    </row>
    <row r="37" spans="1:13" ht="21.75" customHeight="1" x14ac:dyDescent="0.35">
      <c r="A37" s="953"/>
      <c r="B37" s="934"/>
      <c r="C37" s="934"/>
      <c r="D37" s="934"/>
      <c r="E37" s="934"/>
      <c r="F37" s="33"/>
      <c r="G37" s="398"/>
      <c r="H37" s="929"/>
      <c r="I37" s="929"/>
      <c r="J37" s="929"/>
      <c r="K37" s="930"/>
      <c r="L37" s="928"/>
      <c r="M37" s="927"/>
    </row>
    <row r="38" spans="1:13" ht="18.75" customHeight="1" x14ac:dyDescent="0.35">
      <c r="A38" s="953"/>
      <c r="B38" s="933"/>
      <c r="C38" s="933"/>
      <c r="D38" s="933"/>
      <c r="E38" s="933"/>
      <c r="F38" s="33"/>
      <c r="G38" s="398"/>
      <c r="H38" s="929"/>
      <c r="I38" s="929"/>
      <c r="J38" s="929"/>
      <c r="K38" s="930"/>
      <c r="L38" s="927"/>
      <c r="M38" s="927"/>
    </row>
    <row r="39" spans="1:13" ht="18.75" customHeight="1" x14ac:dyDescent="0.35">
      <c r="A39" s="953"/>
      <c r="B39" s="933"/>
      <c r="C39" s="933"/>
      <c r="D39" s="933"/>
      <c r="E39" s="933"/>
      <c r="F39" s="33"/>
      <c r="G39" s="398"/>
      <c r="H39" s="929"/>
      <c r="I39" s="929"/>
      <c r="J39" s="929"/>
      <c r="K39" s="930"/>
      <c r="L39" s="928"/>
      <c r="M39" s="927"/>
    </row>
    <row r="40" spans="1:13" ht="18.75" customHeight="1" x14ac:dyDescent="0.35">
      <c r="A40" s="953"/>
      <c r="B40" s="933"/>
      <c r="C40" s="933"/>
      <c r="D40" s="933"/>
      <c r="E40" s="933"/>
      <c r="F40" s="33"/>
      <c r="G40" s="398"/>
      <c r="H40" s="929"/>
      <c r="I40" s="929"/>
      <c r="J40" s="929"/>
      <c r="K40" s="930"/>
      <c r="L40" s="927"/>
      <c r="M40" s="927"/>
    </row>
    <row r="41" spans="1:13" ht="44.25" customHeight="1" x14ac:dyDescent="0.35">
      <c r="A41" s="953"/>
      <c r="B41" s="933"/>
      <c r="C41" s="933"/>
      <c r="D41" s="933"/>
      <c r="E41" s="933"/>
      <c r="F41" s="33"/>
      <c r="G41" s="398"/>
      <c r="H41" s="929"/>
      <c r="I41" s="929"/>
      <c r="J41" s="929"/>
      <c r="K41" s="930"/>
      <c r="L41" s="928"/>
      <c r="M41" s="927"/>
    </row>
    <row r="42" spans="1:13" ht="18.75" customHeight="1" x14ac:dyDescent="0.35">
      <c r="A42" s="953"/>
      <c r="B42" s="933"/>
      <c r="C42" s="933"/>
      <c r="D42" s="933"/>
      <c r="E42" s="933"/>
      <c r="F42" s="33"/>
      <c r="G42" s="398"/>
      <c r="H42" s="929"/>
      <c r="I42" s="929"/>
      <c r="J42" s="929"/>
      <c r="K42" s="930"/>
      <c r="L42" s="927"/>
      <c r="M42" s="927"/>
    </row>
    <row r="43" spans="1:13" ht="57" customHeight="1" x14ac:dyDescent="0.35">
      <c r="A43" s="953"/>
      <c r="B43" s="933"/>
      <c r="C43" s="933"/>
      <c r="D43" s="933"/>
      <c r="E43" s="933"/>
      <c r="F43" s="33"/>
      <c r="G43" s="398"/>
      <c r="H43" s="929"/>
      <c r="I43" s="929"/>
      <c r="J43" s="929"/>
      <c r="K43" s="930"/>
      <c r="L43" s="928"/>
      <c r="M43" s="927"/>
    </row>
    <row r="44" spans="1:13" ht="57" customHeight="1" x14ac:dyDescent="0.35">
      <c r="A44" s="953"/>
      <c r="B44" s="933"/>
      <c r="C44" s="933"/>
      <c r="D44" s="933"/>
      <c r="E44" s="933"/>
      <c r="F44" s="33"/>
      <c r="G44" s="398"/>
      <c r="H44" s="931"/>
      <c r="I44" s="931"/>
      <c r="J44" s="931"/>
      <c r="K44" s="930"/>
      <c r="L44" s="927"/>
      <c r="M44" s="927"/>
    </row>
    <row r="45" spans="1:13" ht="23.25" customHeight="1" x14ac:dyDescent="0.35">
      <c r="A45" s="953"/>
      <c r="B45" s="933"/>
      <c r="C45" s="933"/>
      <c r="D45" s="933"/>
      <c r="E45" s="933"/>
      <c r="F45" s="33"/>
      <c r="G45" s="398"/>
      <c r="H45" s="931"/>
      <c r="I45" s="931"/>
      <c r="J45" s="931"/>
      <c r="K45" s="930"/>
      <c r="L45" s="928"/>
      <c r="M45" s="927"/>
    </row>
    <row r="46" spans="1:13" ht="18.75" customHeight="1" x14ac:dyDescent="0.35">
      <c r="A46" s="953"/>
      <c r="B46" s="933"/>
      <c r="C46" s="934"/>
      <c r="D46" s="934"/>
      <c r="E46" s="934"/>
      <c r="F46" s="33"/>
      <c r="G46" s="398"/>
      <c r="H46" s="931"/>
      <c r="I46" s="929"/>
      <c r="J46" s="929"/>
      <c r="K46" s="930"/>
      <c r="L46" s="927"/>
      <c r="M46" s="927"/>
    </row>
    <row r="47" spans="1:13" ht="71.25" customHeight="1" x14ac:dyDescent="0.35">
      <c r="A47" s="953"/>
      <c r="B47" s="934"/>
      <c r="C47" s="934"/>
      <c r="D47" s="934"/>
      <c r="E47" s="934"/>
      <c r="F47" s="33"/>
      <c r="G47" s="398"/>
      <c r="H47" s="929"/>
      <c r="I47" s="929"/>
      <c r="J47" s="929"/>
      <c r="K47" s="930"/>
      <c r="L47" s="928"/>
      <c r="M47" s="927"/>
    </row>
    <row r="48" spans="1:13" ht="18.75" customHeight="1" x14ac:dyDescent="0.35">
      <c r="A48" s="953"/>
      <c r="B48" s="935"/>
      <c r="C48" s="933"/>
      <c r="D48" s="933"/>
      <c r="E48" s="933"/>
      <c r="F48" s="33"/>
      <c r="G48" s="398"/>
      <c r="H48" s="929"/>
      <c r="I48" s="929"/>
      <c r="J48" s="929"/>
      <c r="K48" s="930"/>
      <c r="L48" s="927"/>
      <c r="M48" s="927"/>
    </row>
    <row r="49" spans="1:13" ht="30" customHeight="1" x14ac:dyDescent="0.35">
      <c r="A49" s="953"/>
      <c r="B49" s="933"/>
      <c r="C49" s="933"/>
      <c r="D49" s="933"/>
      <c r="E49" s="933"/>
      <c r="F49" s="33"/>
      <c r="G49" s="398"/>
      <c r="H49" s="929"/>
      <c r="I49" s="929"/>
      <c r="J49" s="929"/>
      <c r="K49" s="930"/>
      <c r="L49" s="928"/>
      <c r="M49" s="927"/>
    </row>
    <row r="50" spans="1:13" ht="18.75" customHeight="1" x14ac:dyDescent="0.35">
      <c r="A50" s="953"/>
      <c r="B50" s="933"/>
      <c r="C50" s="933"/>
      <c r="D50" s="933"/>
      <c r="E50" s="933"/>
      <c r="F50" s="33"/>
      <c r="G50" s="398"/>
      <c r="H50" s="929"/>
      <c r="I50" s="929"/>
      <c r="J50" s="929"/>
      <c r="K50" s="930"/>
      <c r="L50" s="927"/>
      <c r="M50" s="927"/>
    </row>
    <row r="51" spans="1:13" ht="23.25" customHeight="1" x14ac:dyDescent="0.35">
      <c r="A51" s="953"/>
      <c r="B51" s="933"/>
      <c r="C51" s="933"/>
      <c r="D51" s="933"/>
      <c r="E51" s="933"/>
      <c r="F51" s="33"/>
      <c r="G51" s="398"/>
      <c r="H51" s="929"/>
      <c r="I51" s="929"/>
      <c r="J51" s="929"/>
      <c r="K51" s="930"/>
      <c r="L51" s="928"/>
      <c r="M51" s="927"/>
    </row>
    <row r="52" spans="1:13" ht="18.75" customHeight="1" x14ac:dyDescent="0.35">
      <c r="A52" s="953"/>
      <c r="B52" s="934"/>
      <c r="C52" s="934"/>
      <c r="D52" s="934"/>
      <c r="E52" s="934"/>
      <c r="F52" s="33"/>
      <c r="G52" s="398"/>
      <c r="H52" s="931"/>
      <c r="I52" s="931"/>
      <c r="J52" s="931"/>
      <c r="K52" s="930"/>
      <c r="L52" s="927"/>
      <c r="M52" s="927"/>
    </row>
    <row r="53" spans="1:13" ht="18.75" customHeight="1" x14ac:dyDescent="0.35">
      <c r="A53" s="953"/>
      <c r="B53" s="934"/>
      <c r="C53" s="934"/>
      <c r="D53" s="934"/>
      <c r="E53" s="934"/>
      <c r="F53" s="33"/>
      <c r="G53" s="398"/>
      <c r="H53" s="931"/>
      <c r="I53" s="931"/>
      <c r="J53" s="931"/>
      <c r="K53" s="930"/>
      <c r="L53" s="928"/>
      <c r="M53" s="927"/>
    </row>
    <row r="54" spans="1:13" ht="18.75" customHeight="1" x14ac:dyDescent="0.35">
      <c r="A54" s="953"/>
      <c r="B54" s="933"/>
      <c r="C54" s="933"/>
      <c r="D54" s="933"/>
      <c r="E54" s="933"/>
      <c r="F54" s="33"/>
      <c r="G54" s="398"/>
      <c r="H54" s="929"/>
      <c r="I54" s="929"/>
      <c r="J54" s="929"/>
      <c r="K54" s="930"/>
      <c r="L54" s="927"/>
      <c r="M54" s="927"/>
    </row>
    <row r="55" spans="1:13" ht="18.75" customHeight="1" x14ac:dyDescent="0.35">
      <c r="A55" s="953"/>
      <c r="B55" s="933"/>
      <c r="C55" s="933"/>
      <c r="D55" s="933"/>
      <c r="E55" s="933"/>
      <c r="F55" s="33"/>
      <c r="G55" s="398"/>
      <c r="H55" s="929"/>
      <c r="I55" s="929"/>
      <c r="J55" s="929"/>
      <c r="K55" s="930"/>
      <c r="L55" s="928"/>
      <c r="M55" s="927"/>
    </row>
    <row r="56" spans="1:13" ht="18.75" customHeight="1" thickBot="1" x14ac:dyDescent="0.4">
      <c r="A56" s="953"/>
      <c r="B56" s="960"/>
      <c r="C56" s="960"/>
      <c r="D56" s="960"/>
      <c r="E56" s="960"/>
      <c r="F56" s="33"/>
      <c r="G56" s="398"/>
      <c r="H56" s="963"/>
      <c r="I56" s="963"/>
      <c r="J56" s="963"/>
      <c r="K56" s="932"/>
      <c r="L56" s="961"/>
      <c r="M56" s="961"/>
    </row>
    <row r="57" spans="1:13" ht="18.75" customHeight="1" x14ac:dyDescent="0.35">
      <c r="A57" s="953"/>
      <c r="B57" s="960"/>
      <c r="C57" s="960"/>
      <c r="D57" s="960"/>
      <c r="E57" s="960"/>
      <c r="F57" s="33"/>
      <c r="G57" s="398"/>
      <c r="H57" s="963"/>
      <c r="I57" s="963"/>
      <c r="J57" s="963"/>
      <c r="K57" s="932"/>
      <c r="L57" s="962"/>
      <c r="M57" s="961"/>
    </row>
  </sheetData>
  <sheetProtection selectLockedCells="1" selectUnlockedCells="1"/>
  <mergeCells count="106">
    <mergeCell ref="D5:K5"/>
    <mergeCell ref="E6:J6"/>
    <mergeCell ref="B10:M11"/>
    <mergeCell ref="B13:E13"/>
    <mergeCell ref="H13:J13"/>
    <mergeCell ref="L13:M13"/>
    <mergeCell ref="B2:M2"/>
    <mergeCell ref="C3:D3"/>
    <mergeCell ref="E3:J3"/>
    <mergeCell ref="K3:L3"/>
    <mergeCell ref="C4:D4"/>
    <mergeCell ref="E4:J4"/>
    <mergeCell ref="K4:L4"/>
    <mergeCell ref="A14:A25"/>
    <mergeCell ref="H14:J14"/>
    <mergeCell ref="L14:M14"/>
    <mergeCell ref="B24:E24"/>
    <mergeCell ref="H24:J24"/>
    <mergeCell ref="L24:M24"/>
    <mergeCell ref="B25:E25"/>
    <mergeCell ref="H25:J25"/>
    <mergeCell ref="L25:M25"/>
    <mergeCell ref="B14:E14"/>
    <mergeCell ref="B16:E16"/>
    <mergeCell ref="B17:E17"/>
    <mergeCell ref="B18:E18"/>
    <mergeCell ref="L15:M15"/>
    <mergeCell ref="L16:M16"/>
    <mergeCell ref="L17:M17"/>
    <mergeCell ref="L18:M18"/>
    <mergeCell ref="L19:M19"/>
    <mergeCell ref="B15:E15"/>
    <mergeCell ref="B19:E19"/>
    <mergeCell ref="H15:J15"/>
    <mergeCell ref="H16:J16"/>
    <mergeCell ref="H17:J17"/>
    <mergeCell ref="H18:J18"/>
    <mergeCell ref="A32:A57"/>
    <mergeCell ref="B32:E33"/>
    <mergeCell ref="H32:J33"/>
    <mergeCell ref="K32:K33"/>
    <mergeCell ref="L32:M33"/>
    <mergeCell ref="B34:E35"/>
    <mergeCell ref="H34:J35"/>
    <mergeCell ref="K54:K55"/>
    <mergeCell ref="L54:M55"/>
    <mergeCell ref="K34:K35"/>
    <mergeCell ref="L34:M35"/>
    <mergeCell ref="B36:E37"/>
    <mergeCell ref="H36:J37"/>
    <mergeCell ref="K36:K37"/>
    <mergeCell ref="L36:M37"/>
    <mergeCell ref="B56:E57"/>
    <mergeCell ref="L56:M57"/>
    <mergeCell ref="B38:E39"/>
    <mergeCell ref="H38:J39"/>
    <mergeCell ref="K38:K39"/>
    <mergeCell ref="L38:M39"/>
    <mergeCell ref="B54:E55"/>
    <mergeCell ref="H54:J55"/>
    <mergeCell ref="H56:J57"/>
    <mergeCell ref="H19:J19"/>
    <mergeCell ref="H44:J45"/>
    <mergeCell ref="B31:E31"/>
    <mergeCell ref="H31:J31"/>
    <mergeCell ref="H40:J41"/>
    <mergeCell ref="K40:K41"/>
    <mergeCell ref="L40:M41"/>
    <mergeCell ref="H42:J43"/>
    <mergeCell ref="K42:K43"/>
    <mergeCell ref="L42:M43"/>
    <mergeCell ref="L31:M31"/>
    <mergeCell ref="H20:J20"/>
    <mergeCell ref="H21:J21"/>
    <mergeCell ref="H22:J22"/>
    <mergeCell ref="H23:J23"/>
    <mergeCell ref="L20:M20"/>
    <mergeCell ref="L21:M21"/>
    <mergeCell ref="L22:M22"/>
    <mergeCell ref="B21:E21"/>
    <mergeCell ref="B22:E22"/>
    <mergeCell ref="B23:E23"/>
    <mergeCell ref="L23:M23"/>
    <mergeCell ref="B20:E20"/>
    <mergeCell ref="K56:K57"/>
    <mergeCell ref="B40:E41"/>
    <mergeCell ref="B42:E43"/>
    <mergeCell ref="B44:E45"/>
    <mergeCell ref="B46:E47"/>
    <mergeCell ref="B48:E49"/>
    <mergeCell ref="B50:E51"/>
    <mergeCell ref="B52:E53"/>
    <mergeCell ref="K44:K45"/>
    <mergeCell ref="H52:J53"/>
    <mergeCell ref="K52:K53"/>
    <mergeCell ref="L52:M53"/>
    <mergeCell ref="H48:J49"/>
    <mergeCell ref="K48:K49"/>
    <mergeCell ref="L48:M49"/>
    <mergeCell ref="H50:J51"/>
    <mergeCell ref="K50:K51"/>
    <mergeCell ref="L50:M51"/>
    <mergeCell ref="L44:M45"/>
    <mergeCell ref="H46:J47"/>
    <mergeCell ref="K46:K47"/>
    <mergeCell ref="L46:M47"/>
  </mergeCells>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33333333333337" right="0.70833333333333337" top="0.74791666666666667" bottom="0.74861111111111112" header="0.51180555555555551" footer="0.31527777777777777"/>
  <pageSetup paperSize="9" scale="70" firstPageNumber="0" orientation="landscape" horizontalDpi="300" verticalDpi="300" r:id="rId1"/>
  <headerFooter alignWithMargins="0">
    <oddFooter>&amp;L&amp;F&amp;C&amp;A&amp;R&amp;D</oddFooter>
  </headerFooter>
  <drawing r:id="rId2"/>
</worksheet>
</file>

<file path=docProps/app.xml><?xml version="1.0" encoding="utf-8"?>
<Properties xmlns="http://schemas.openxmlformats.org/officeDocument/2006/extended-properties" xmlns:vt="http://schemas.openxmlformats.org/officeDocument/2006/docPropsVTypes">
  <TotalTime>40</TotalTime>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26</vt:i4>
      </vt:variant>
    </vt:vector>
  </HeadingPairs>
  <TitlesOfParts>
    <vt:vector size="38" baseType="lpstr">
      <vt:lpstr>Menú</vt:lpstr>
      <vt:lpstr>Lista de indicadores</vt:lpstr>
      <vt:lpstr>Introducción de datos</vt:lpstr>
      <vt:lpstr>Información de la subvención</vt:lpstr>
      <vt:lpstr>Financiamiento</vt:lpstr>
      <vt:lpstr>Gestión</vt:lpstr>
      <vt:lpstr>Programatico</vt:lpstr>
      <vt:lpstr>Recomendaciones</vt:lpstr>
      <vt:lpstr>Acciones</vt:lpstr>
      <vt:lpstr>Setup</vt:lpstr>
      <vt:lpstr>Hoja11</vt:lpstr>
      <vt:lpstr>Hoja12</vt:lpstr>
      <vt:lpstr>A1B129</vt:lpstr>
      <vt:lpstr>Acciones!Área_de_impresión</vt:lpstr>
      <vt:lpstr>Financiamiento!Área_de_impresión</vt:lpstr>
      <vt:lpstr>Gestión!Área_de_impresión</vt:lpstr>
      <vt:lpstr>'Información de la subvención'!Área_de_impresión</vt:lpstr>
      <vt:lpstr>'Introducción de datos'!Área_de_impresión</vt:lpstr>
      <vt:lpstr>Programatico!Área_de_impresión</vt:lpstr>
      <vt:lpstr>Ciudades</vt:lpstr>
      <vt:lpstr>Component</vt:lpstr>
      <vt:lpstr>Countries</vt:lpstr>
      <vt:lpstr>Currency</vt:lpstr>
      <vt:lpstr>LFA</vt:lpstr>
      <vt:lpstr>Medicaments</vt:lpstr>
      <vt:lpstr>PERIOD</vt:lpstr>
      <vt:lpstr>Phase</vt:lpstr>
      <vt:lpstr>PrintA</vt:lpstr>
      <vt:lpstr>PrintDataF</vt:lpstr>
      <vt:lpstr>PrintDataM</vt:lpstr>
      <vt:lpstr>PrintF</vt:lpstr>
      <vt:lpstr>PrintGD</vt:lpstr>
      <vt:lpstr>Acciones!PrintM</vt:lpstr>
      <vt:lpstr>PrintM</vt:lpstr>
      <vt:lpstr>PrintP</vt:lpstr>
      <vt:lpstr>PrintR</vt:lpstr>
      <vt:lpstr>Rating</vt:lpstr>
      <vt:lpstr>Round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Genc Kastrati</dc:creator>
  <dc:description>&amp;lt;p&amp;gt;Setup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description>
  <cp:lastModifiedBy>liliana.yambay</cp:lastModifiedBy>
  <cp:revision>20</cp:revision>
  <cp:lastPrinted>2012-09-25T19:32:04Z</cp:lastPrinted>
  <dcterms:created xsi:type="dcterms:W3CDTF">2008-11-20T16:06:13Z</dcterms:created>
  <dcterms:modified xsi:type="dcterms:W3CDTF">2020-07-01T21:36:30Z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0x0101004BF1F6075714FF459EA7921B9223C8F9</vt:lpwstr>
  </property>
  <property fmtid="{D5CDD505-2E9C-101B-9397-08002B2CF9AE}" pid="4" name="EktCmsPath">
    <vt:lpwstr>&amp;lt;p&amp;gt;Setup  Acciones  Recomendaciones  Programatico  Gesti n  Financiamiento  Informaci n de la subvenci n  Introducci n de datos  Lista de indicadores  Men   Afganist n  Afganist n  Ciudades  Component  Countries  Countries  Currency  LFA  Medicament</vt:lpwstr>
  </property>
  <property fmtid="{D5CDD505-2E9C-101B-9397-08002B2CF9AE}" pid="5" name="EktCmsSize">
    <vt:r8>856576</vt:r8>
  </property>
  <property fmtid="{D5CDD505-2E9C-101B-9397-08002B2CF9AE}" pid="6" name="EktContentLanguage">
    <vt:r8>1033</vt:r8>
  </property>
  <property fmtid="{D5CDD505-2E9C-101B-9397-08002B2CF9AE}" pid="7" name="EktContentSubType">
    <vt:r8>0</vt:r8>
  </property>
  <property fmtid="{D5CDD505-2E9C-101B-9397-08002B2CF9AE}" pid="8" name="EktContentType">
    <vt:r8>101</vt:r8>
  </property>
  <property fmtid="{D5CDD505-2E9C-101B-9397-08002B2CF9AE}" pid="9" name="EktDateCreated">
    <vt:filetime>2011-06-15T08:46:35Z</vt:filetime>
  </property>
  <property fmtid="{D5CDD505-2E9C-101B-9397-08002B2CF9AE}" pid="10" name="EktDateModified">
    <vt:filetime>2011-06-15T08:46:36Z</vt:filetime>
  </property>
  <property fmtid="{D5CDD505-2E9C-101B-9397-08002B2CF9AE}" pid="11" name="EktEDescription">
    <vt:lpwstr>Summary &amp;lt;p&amp;gt;Setup  Acciones  Recomendaciones  Programatico  Gesti n  Financiamiento  Informaci n de la subvenci n  Introducci n de datos  Lista de indicadores  Men   Afganist n  Afganist n  Ciudades  Component  Countries  Countries  Currency  LFA  Me</vt:lpwstr>
  </property>
  <property fmtid="{D5CDD505-2E9C-101B-9397-08002B2CF9AE}" pid="12" name="EktExpiryType">
    <vt:r8>1</vt:r8>
  </property>
  <property fmtid="{D5CDD505-2E9C-101B-9397-08002B2CF9AE}" pid="13" name="EktFile_Size">
    <vt:lpwstr>819 KB</vt:lpwstr>
  </property>
  <property fmtid="{D5CDD505-2E9C-101B-9397-08002B2CF9AE}" pid="14" name="EktFile_Type">
    <vt:lpwstr>XLS</vt:lpwstr>
  </property>
  <property fmtid="{D5CDD505-2E9C-101B-9397-08002B2CF9AE}" pid="15" name="EktQuickLink">
    <vt:lpwstr>DownloadAsset.aspx?id=10409</vt:lpwstr>
  </property>
  <property fmtid="{D5CDD505-2E9C-101B-9397-08002B2CF9AE}" pid="16" name="EktSearchable">
    <vt:r8>1</vt:r8>
  </property>
  <property fmtid="{D5CDD505-2E9C-101B-9397-08002B2CF9AE}" pid="17" name="EktTaxCategory">
    <vt:lpwstr> #eksep# \Navigation\documents\ccm #eksep# </vt:lpwstr>
  </property>
  <property fmtid="{D5CDD505-2E9C-101B-9397-08002B2CF9AE}" pid="18" name="Root_Map">
    <vt:lpwstr>C:\Documents and Settings\rfplain\Desktop\Root_Map.xsd</vt:lpwstr>
  </property>
  <property fmtid="{D5CDD505-2E9C-101B-9397-08002B2CF9AE}" pid="19" name="ekttaxonomyenabled">
    <vt:r8>1</vt:r8>
  </property>
</Properties>
</file>